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https://cmprojekt.sharepoint.com/PROJEKTY/PROJEKTY 2024/Objekty 2024/044_05_24 Nemocnice Litoměřice E podtlak/103_DPS/106_ROZPOČET/"/>
    </mc:Choice>
  </mc:AlternateContent>
  <xr:revisionPtr revIDLastSave="7" documentId="8_{3D0168A8-7EE6-4E97-A5BE-CFF156403B9E}" xr6:coauthVersionLast="47" xr6:coauthVersionMax="47" xr10:uidLastSave="{FC03E094-9C2B-4380-8C0E-C9D44EEB3A1A}"/>
  <bookViews>
    <workbookView xWindow="-120" yWindow="-120" windowWidth="29040" windowHeight="15840" activeTab="3" xr2:uid="{00000000-000D-0000-FFFF-FFFF00000000}"/>
  </bookViews>
  <sheets>
    <sheet name="Pokyny pro vyplnění" sheetId="11" r:id="rId1"/>
    <sheet name="Stavba" sheetId="1" r:id="rId2"/>
    <sheet name="VzorPolozky" sheetId="10" state="hidden" r:id="rId3"/>
    <sheet name="01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 Pol'!$1:$7</definedName>
    <definedName name="oadresa">Stavba!$D$6</definedName>
    <definedName name="Objednatel" localSheetId="1">Stavba!$D$5</definedName>
    <definedName name="Objekt" localSheetId="1">Stavba!$B$38</definedName>
    <definedName name="_xlnm.Print_Area" localSheetId="3">'01 01 Pol'!$A$1:$Y$75</definedName>
    <definedName name="_xlnm.Print_Area" localSheetId="1">Stavba!$A$1:$J$61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0" i="1" l="1"/>
  <c r="I59" i="1"/>
  <c r="I58" i="1"/>
  <c r="I57" i="1"/>
  <c r="I56" i="1"/>
  <c r="I55" i="1"/>
  <c r="I54" i="1"/>
  <c r="I53" i="1"/>
  <c r="G42" i="1"/>
  <c r="F42" i="1"/>
  <c r="G41" i="1"/>
  <c r="F41" i="1"/>
  <c r="G39" i="1"/>
  <c r="F39" i="1"/>
  <c r="G74" i="12"/>
  <c r="G8" i="12"/>
  <c r="G9" i="12"/>
  <c r="I9" i="12"/>
  <c r="I8" i="12" s="1"/>
  <c r="K9" i="12"/>
  <c r="K8" i="12" s="1"/>
  <c r="M9" i="12"/>
  <c r="M8" i="12" s="1"/>
  <c r="O9" i="12"/>
  <c r="O8" i="12" s="1"/>
  <c r="Q9" i="12"/>
  <c r="Q8" i="12" s="1"/>
  <c r="V9" i="12"/>
  <c r="V8" i="12" s="1"/>
  <c r="G11" i="12"/>
  <c r="I11" i="12"/>
  <c r="K11" i="12"/>
  <c r="M11" i="12"/>
  <c r="O11" i="12"/>
  <c r="Q11" i="12"/>
  <c r="V11" i="12"/>
  <c r="G12" i="12"/>
  <c r="I12" i="12"/>
  <c r="K12" i="12"/>
  <c r="M12" i="12"/>
  <c r="O12" i="12"/>
  <c r="Q12" i="12"/>
  <c r="V12" i="12"/>
  <c r="G13" i="12"/>
  <c r="I13" i="12"/>
  <c r="K13" i="12"/>
  <c r="M13" i="12"/>
  <c r="O13" i="12"/>
  <c r="Q13" i="12"/>
  <c r="V13" i="12"/>
  <c r="G15" i="12"/>
  <c r="I15" i="12"/>
  <c r="G16" i="12"/>
  <c r="I16" i="12"/>
  <c r="K16" i="12"/>
  <c r="M16" i="12"/>
  <c r="M15" i="12" s="1"/>
  <c r="O16" i="12"/>
  <c r="O15" i="12" s="1"/>
  <c r="Q16" i="12"/>
  <c r="Q15" i="12" s="1"/>
  <c r="V16" i="12"/>
  <c r="V15" i="12" s="1"/>
  <c r="G17" i="12"/>
  <c r="M17" i="12" s="1"/>
  <c r="I17" i="12"/>
  <c r="K17" i="12"/>
  <c r="K15" i="12" s="1"/>
  <c r="O17" i="12"/>
  <c r="Q17" i="12"/>
  <c r="V17" i="12"/>
  <c r="G19" i="12"/>
  <c r="M19" i="12" s="1"/>
  <c r="M18" i="12" s="1"/>
  <c r="I19" i="12"/>
  <c r="K19" i="12"/>
  <c r="O19" i="12"/>
  <c r="Q19" i="12"/>
  <c r="Q18" i="12" s="1"/>
  <c r="V19" i="12"/>
  <c r="V18" i="12" s="1"/>
  <c r="G20" i="12"/>
  <c r="M20" i="12" s="1"/>
  <c r="I20" i="12"/>
  <c r="I18" i="12" s="1"/>
  <c r="K20" i="12"/>
  <c r="K18" i="12" s="1"/>
  <c r="O20" i="12"/>
  <c r="Q20" i="12"/>
  <c r="V20" i="12"/>
  <c r="G21" i="12"/>
  <c r="I21" i="12"/>
  <c r="K21" i="12"/>
  <c r="M21" i="12"/>
  <c r="O21" i="12"/>
  <c r="Q21" i="12"/>
  <c r="V21" i="12"/>
  <c r="G22" i="12"/>
  <c r="M22" i="12" s="1"/>
  <c r="I22" i="12"/>
  <c r="K22" i="12"/>
  <c r="O22" i="12"/>
  <c r="Q22" i="12"/>
  <c r="V22" i="12"/>
  <c r="G25" i="12"/>
  <c r="I25" i="12"/>
  <c r="K25" i="12"/>
  <c r="M25" i="12"/>
  <c r="O25" i="12"/>
  <c r="Q25" i="12"/>
  <c r="V25" i="12"/>
  <c r="G28" i="12"/>
  <c r="I28" i="12"/>
  <c r="K28" i="12"/>
  <c r="M28" i="12"/>
  <c r="O28" i="12"/>
  <c r="Q28" i="12"/>
  <c r="V28" i="12"/>
  <c r="G29" i="12"/>
  <c r="I29" i="12"/>
  <c r="K29" i="12"/>
  <c r="M29" i="12"/>
  <c r="O29" i="12"/>
  <c r="Q29" i="12"/>
  <c r="V29" i="12"/>
  <c r="G30" i="12"/>
  <c r="M30" i="12" s="1"/>
  <c r="I30" i="12"/>
  <c r="K30" i="12"/>
  <c r="O30" i="12"/>
  <c r="O18" i="12" s="1"/>
  <c r="Q30" i="12"/>
  <c r="V30" i="12"/>
  <c r="G32" i="12"/>
  <c r="I32" i="12"/>
  <c r="K32" i="12"/>
  <c r="K31" i="12" s="1"/>
  <c r="M32" i="12"/>
  <c r="O32" i="12"/>
  <c r="O31" i="12" s="1"/>
  <c r="Q32" i="12"/>
  <c r="Q31" i="12" s="1"/>
  <c r="V32" i="12"/>
  <c r="V31" i="12" s="1"/>
  <c r="G33" i="12"/>
  <c r="M33" i="12" s="1"/>
  <c r="I33" i="12"/>
  <c r="K33" i="12"/>
  <c r="O33" i="12"/>
  <c r="Q33" i="12"/>
  <c r="V33" i="12"/>
  <c r="G34" i="12"/>
  <c r="G31" i="12" s="1"/>
  <c r="I34" i="12"/>
  <c r="K34" i="12"/>
  <c r="O34" i="12"/>
  <c r="Q34" i="12"/>
  <c r="V34" i="12"/>
  <c r="G35" i="12"/>
  <c r="M35" i="12" s="1"/>
  <c r="I35" i="12"/>
  <c r="K35" i="12"/>
  <c r="O35" i="12"/>
  <c r="Q35" i="12"/>
  <c r="V35" i="12"/>
  <c r="G37" i="12"/>
  <c r="M37" i="12" s="1"/>
  <c r="I37" i="12"/>
  <c r="K37" i="12"/>
  <c r="O37" i="12"/>
  <c r="Q37" i="12"/>
  <c r="V37" i="12"/>
  <c r="G38" i="12"/>
  <c r="I38" i="12"/>
  <c r="K38" i="12"/>
  <c r="M38" i="12"/>
  <c r="O38" i="12"/>
  <c r="Q38" i="12"/>
  <c r="V38" i="12"/>
  <c r="G39" i="12"/>
  <c r="M39" i="12" s="1"/>
  <c r="I39" i="12"/>
  <c r="K39" i="12"/>
  <c r="O39" i="12"/>
  <c r="Q39" i="12"/>
  <c r="V39" i="12"/>
  <c r="G40" i="12"/>
  <c r="I40" i="12"/>
  <c r="I31" i="12" s="1"/>
  <c r="K40" i="12"/>
  <c r="M40" i="12"/>
  <c r="O40" i="12"/>
  <c r="Q40" i="12"/>
  <c r="V40" i="12"/>
  <c r="G41" i="12"/>
  <c r="I41" i="12"/>
  <c r="K41" i="12"/>
  <c r="M41" i="12"/>
  <c r="O41" i="12"/>
  <c r="Q41" i="12"/>
  <c r="V41" i="12"/>
  <c r="G42" i="12"/>
  <c r="I42" i="12"/>
  <c r="K42" i="12"/>
  <c r="M42" i="12"/>
  <c r="O42" i="12"/>
  <c r="Q42" i="12"/>
  <c r="V42" i="12"/>
  <c r="G43" i="12"/>
  <c r="M43" i="12" s="1"/>
  <c r="I43" i="12"/>
  <c r="K43" i="12"/>
  <c r="O43" i="12"/>
  <c r="Q43" i="12"/>
  <c r="V43" i="12"/>
  <c r="G44" i="12"/>
  <c r="M44" i="12" s="1"/>
  <c r="I44" i="12"/>
  <c r="K44" i="12"/>
  <c r="O44" i="12"/>
  <c r="Q44" i="12"/>
  <c r="V44" i="12"/>
  <c r="G45" i="12"/>
  <c r="I45" i="12"/>
  <c r="K45" i="12"/>
  <c r="M45" i="12"/>
  <c r="O45" i="12"/>
  <c r="Q45" i="12"/>
  <c r="V45" i="12"/>
  <c r="G46" i="12"/>
  <c r="M46" i="12" s="1"/>
  <c r="I46" i="12"/>
  <c r="K46" i="12"/>
  <c r="O46" i="12"/>
  <c r="Q46" i="12"/>
  <c r="V46" i="12"/>
  <c r="G47" i="12"/>
  <c r="M47" i="12" s="1"/>
  <c r="I47" i="12"/>
  <c r="K47" i="12"/>
  <c r="O47" i="12"/>
  <c r="Q47" i="12"/>
  <c r="V47" i="12"/>
  <c r="G48" i="12"/>
  <c r="G49" i="12"/>
  <c r="M49" i="12" s="1"/>
  <c r="M48" i="12" s="1"/>
  <c r="I49" i="12"/>
  <c r="I48" i="12" s="1"/>
  <c r="K49" i="12"/>
  <c r="K48" i="12" s="1"/>
  <c r="O49" i="12"/>
  <c r="O48" i="12" s="1"/>
  <c r="Q49" i="12"/>
  <c r="Q48" i="12" s="1"/>
  <c r="V49" i="12"/>
  <c r="G50" i="12"/>
  <c r="I50" i="12"/>
  <c r="K50" i="12"/>
  <c r="M50" i="12"/>
  <c r="O50" i="12"/>
  <c r="Q50" i="12"/>
  <c r="V50" i="12"/>
  <c r="V48" i="12" s="1"/>
  <c r="G51" i="12"/>
  <c r="M51" i="12" s="1"/>
  <c r="I51" i="12"/>
  <c r="K51" i="12"/>
  <c r="O51" i="12"/>
  <c r="Q51" i="12"/>
  <c r="V51" i="12"/>
  <c r="Q52" i="12"/>
  <c r="G53" i="12"/>
  <c r="I53" i="12"/>
  <c r="I52" i="12" s="1"/>
  <c r="K53" i="12"/>
  <c r="M53" i="12"/>
  <c r="O53" i="12"/>
  <c r="Q53" i="12"/>
  <c r="V53" i="12"/>
  <c r="V52" i="12" s="1"/>
  <c r="G54" i="12"/>
  <c r="G52" i="12" s="1"/>
  <c r="I54" i="12"/>
  <c r="K54" i="12"/>
  <c r="K52" i="12" s="1"/>
  <c r="M54" i="12"/>
  <c r="O54" i="12"/>
  <c r="Q54" i="12"/>
  <c r="V54" i="12"/>
  <c r="G55" i="12"/>
  <c r="M55" i="12" s="1"/>
  <c r="I55" i="12"/>
  <c r="K55" i="12"/>
  <c r="O55" i="12"/>
  <c r="O52" i="12" s="1"/>
  <c r="Q55" i="12"/>
  <c r="V55" i="12"/>
  <c r="G56" i="12"/>
  <c r="M56" i="12" s="1"/>
  <c r="I56" i="12"/>
  <c r="K56" i="12"/>
  <c r="O56" i="12"/>
  <c r="Q56" i="12"/>
  <c r="V56" i="12"/>
  <c r="O58" i="12"/>
  <c r="Q58" i="12"/>
  <c r="V58" i="12"/>
  <c r="G59" i="12"/>
  <c r="M59" i="12" s="1"/>
  <c r="M58" i="12" s="1"/>
  <c r="I59" i="12"/>
  <c r="I58" i="12" s="1"/>
  <c r="K59" i="12"/>
  <c r="K58" i="12" s="1"/>
  <c r="O59" i="12"/>
  <c r="Q59" i="12"/>
  <c r="V59" i="12"/>
  <c r="G62" i="12"/>
  <c r="M62" i="12" s="1"/>
  <c r="M61" i="12" s="1"/>
  <c r="I62" i="12"/>
  <c r="K62" i="12"/>
  <c r="O62" i="12"/>
  <c r="Q62" i="12"/>
  <c r="Q61" i="12" s="1"/>
  <c r="V62" i="12"/>
  <c r="V61" i="12" s="1"/>
  <c r="G63" i="12"/>
  <c r="M63" i="12" s="1"/>
  <c r="I63" i="12"/>
  <c r="I61" i="12" s="1"/>
  <c r="K63" i="12"/>
  <c r="K61" i="12" s="1"/>
  <c r="O63" i="12"/>
  <c r="Q63" i="12"/>
  <c r="V63" i="12"/>
  <c r="G64" i="12"/>
  <c r="I64" i="12"/>
  <c r="K64" i="12"/>
  <c r="M64" i="12"/>
  <c r="O64" i="12"/>
  <c r="Q64" i="12"/>
  <c r="V64" i="12"/>
  <c r="G65" i="12"/>
  <c r="M65" i="12" s="1"/>
  <c r="I65" i="12"/>
  <c r="K65" i="12"/>
  <c r="O65" i="12"/>
  <c r="Q65" i="12"/>
  <c r="V65" i="12"/>
  <c r="G66" i="12"/>
  <c r="I66" i="12"/>
  <c r="K66" i="12"/>
  <c r="M66" i="12"/>
  <c r="O66" i="12"/>
  <c r="Q66" i="12"/>
  <c r="V66" i="12"/>
  <c r="G67" i="12"/>
  <c r="I67" i="12"/>
  <c r="K67" i="12"/>
  <c r="M67" i="12"/>
  <c r="O67" i="12"/>
  <c r="Q67" i="12"/>
  <c r="V67" i="12"/>
  <c r="G68" i="12"/>
  <c r="I68" i="12"/>
  <c r="K68" i="12"/>
  <c r="M68" i="12"/>
  <c r="O68" i="12"/>
  <c r="Q68" i="12"/>
  <c r="V68" i="12"/>
  <c r="G69" i="12"/>
  <c r="M69" i="12" s="1"/>
  <c r="I69" i="12"/>
  <c r="K69" i="12"/>
  <c r="O69" i="12"/>
  <c r="Q69" i="12"/>
  <c r="V69" i="12"/>
  <c r="G70" i="12"/>
  <c r="M70" i="12" s="1"/>
  <c r="I70" i="12"/>
  <c r="K70" i="12"/>
  <c r="O70" i="12"/>
  <c r="O61" i="12" s="1"/>
  <c r="Q70" i="12"/>
  <c r="V70" i="12"/>
  <c r="G71" i="12"/>
  <c r="I71" i="12"/>
  <c r="K71" i="12"/>
  <c r="M71" i="12"/>
  <c r="O71" i="12"/>
  <c r="Q71" i="12"/>
  <c r="V71" i="12"/>
  <c r="G72" i="12"/>
  <c r="M72" i="12" s="1"/>
  <c r="I72" i="12"/>
  <c r="K72" i="12"/>
  <c r="O72" i="12"/>
  <c r="Q72" i="12"/>
  <c r="V72" i="12"/>
  <c r="AE74" i="12"/>
  <c r="AF74" i="12"/>
  <c r="I20" i="1"/>
  <c r="I19" i="1"/>
  <c r="I18" i="1"/>
  <c r="I17" i="1"/>
  <c r="I16" i="1"/>
  <c r="I61" i="1"/>
  <c r="J59" i="1" s="1"/>
  <c r="F43" i="1"/>
  <c r="G23" i="1" s="1"/>
  <c r="G43" i="1"/>
  <c r="G25" i="1" s="1"/>
  <c r="H43" i="1"/>
  <c r="I42" i="1"/>
  <c r="I39" i="1"/>
  <c r="I43" i="1" s="1"/>
  <c r="J28" i="1"/>
  <c r="J26" i="1"/>
  <c r="G38" i="1"/>
  <c r="F38" i="1"/>
  <c r="J23" i="1"/>
  <c r="J24" i="1"/>
  <c r="J25" i="1"/>
  <c r="J27" i="1"/>
  <c r="E24" i="1"/>
  <c r="G24" i="1"/>
  <c r="E26" i="1"/>
  <c r="G26" i="1"/>
  <c r="J60" i="1" l="1"/>
  <c r="J56" i="1"/>
  <c r="J54" i="1"/>
  <c r="J55" i="1"/>
  <c r="I41" i="1"/>
  <c r="A27" i="1"/>
  <c r="M52" i="12"/>
  <c r="M34" i="12"/>
  <c r="M31" i="12" s="1"/>
  <c r="G18" i="12"/>
  <c r="G61" i="12"/>
  <c r="G58" i="12"/>
  <c r="I21" i="1"/>
  <c r="J57" i="1"/>
  <c r="J58" i="1"/>
  <c r="J53" i="1"/>
  <c r="J42" i="1"/>
  <c r="J39" i="1"/>
  <c r="J43" i="1" s="1"/>
  <c r="J41" i="1"/>
  <c r="J61" i="1" l="1"/>
  <c r="G28" i="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Marek</author>
  </authors>
  <commentList>
    <comment ref="S6" authorId="0" shapeId="0" xr:uid="{3A65626D-BEAB-426C-B60B-0A2B32360A5E}">
      <text>
        <r>
          <rPr>
            <sz val="9"/>
            <color indexed="81"/>
            <rFont val="Tahoma"/>
            <family val="2"/>
            <charset val="238"/>
          </rPr>
          <t>Jedná se o informaci, zda se jedná o položku, která je do rozpočtu zadána z cenové soustavy RTS, nebo vlastní.</t>
        </r>
      </text>
    </comment>
    <comment ref="T6" authorId="0" shapeId="0" xr:uid="{8831AF1F-83AE-4A28-A5FC-334F7872938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<sst xmlns="http://schemas.openxmlformats.org/spreadsheetml/2006/main" count="614" uniqueCount="242">
  <si>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</si>
  <si>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</si>
  <si>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</si>
  <si>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</si>
  <si>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</si>
  <si>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</si>
  <si>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</si>
  <si>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</si>
  <si>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</si>
  <si>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</si>
  <si>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</si>
  <si>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</si>
  <si>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</si>
  <si>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</si>
  <si>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</si>
  <si>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</si>
  <si>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</si>
  <si>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</si>
  <si>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</si>
  <si>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</si>
  <si>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</si>
  <si>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</si>
  <si>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</si>
  <si>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</si>
  <si>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</si>
  <si>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</si>
  <si>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</si>
  <si>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</si>
  <si>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</si>
  <si>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</si>
  <si>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</si>
  <si>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</si>
  <si>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</si>
  <si>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</si>
  <si>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</si>
  <si>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</si>
  <si>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</si>
  <si>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</si>
  <si>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</si>
  <si>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</si>
  <si>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</si>
  <si>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</si>
  <si>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</si>
  <si>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</si>
  <si>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 xml:space="preserve">Vytápění </t>
  </si>
  <si>
    <t>Pavilon E - modernizace stranice podtlaku - vytápění</t>
  </si>
  <si>
    <t>Objekt:</t>
  </si>
  <si>
    <t>Rozpočet:</t>
  </si>
  <si>
    <t>0589</t>
  </si>
  <si>
    <t>Pavilon E - modernizace stranice podtlaku</t>
  </si>
  <si>
    <t>Stavba</t>
  </si>
  <si>
    <t>Stavební objekt</t>
  </si>
  <si>
    <t>Celkem za stavbu</t>
  </si>
  <si>
    <t>CZK</t>
  </si>
  <si>
    <t>#POPS</t>
  </si>
  <si>
    <t>Popis stavby: 0589 - Pavilon E - modernizace stranice podtlaku</t>
  </si>
  <si>
    <t>#POPO</t>
  </si>
  <si>
    <t>Popis objektu: 01 - Pavilon E - modernizace stranice podtlaku - vytápění</t>
  </si>
  <si>
    <t>#POPR</t>
  </si>
  <si>
    <t xml:space="preserve">Popis rozpočtu: 01 - Vytápění </t>
  </si>
  <si>
    <t>Rekapitulace dílů</t>
  </si>
  <si>
    <t>Typ dílu</t>
  </si>
  <si>
    <t>713</t>
  </si>
  <si>
    <t>Izolace tepelné</t>
  </si>
  <si>
    <t>732</t>
  </si>
  <si>
    <t>Strojovny</t>
  </si>
  <si>
    <t>733</t>
  </si>
  <si>
    <t>Rozvod potrubí</t>
  </si>
  <si>
    <t>734</t>
  </si>
  <si>
    <t>Armatury</t>
  </si>
  <si>
    <t>735</t>
  </si>
  <si>
    <t>Otopná tělesa</t>
  </si>
  <si>
    <t>767</t>
  </si>
  <si>
    <t>Konstrukce zámečnické</t>
  </si>
  <si>
    <t>783</t>
  </si>
  <si>
    <t>Nátěry</t>
  </si>
  <si>
    <t>799</t>
  </si>
  <si>
    <t>Ostatní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</si>
  <si>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</si>
  <si>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</si>
  <si>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</si>
  <si>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</si>
  <si>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</si>
  <si>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</si>
  <si>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</si>
  <si>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</si>
  <si>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</si>
  <si>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</si>
  <si>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</si>
  <si>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</si>
  <si>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</si>
  <si>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</si>
  <si>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</si>
  <si>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</si>
  <si>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</si>
  <si>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</si>
  <si>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</si>
  <si>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</si>
  <si>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</si>
  <si>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</si>
  <si>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</si>
  <si>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</si>
  <si>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</si>
  <si>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</si>
  <si>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</si>
  <si>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</si>
  <si>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</si>
  <si>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</si>
  <si>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</si>
  <si>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722181214RT5</t>
  </si>
  <si>
    <t>Izolace vodovodního potrubí návleková z trubic z pěnového polyetylenu, tloušťka stěny 20 mm, d 15 mm</t>
  </si>
  <si>
    <t>m</t>
  </si>
  <si>
    <t>800-721</t>
  </si>
  <si>
    <t>RTS 24/ I</t>
  </si>
  <si>
    <t>Práce</t>
  </si>
  <si>
    <t>Běžná</t>
  </si>
  <si>
    <t>POL1_</t>
  </si>
  <si>
    <t>V položce je kalkulována dodávka izolační trubice, spon a lepicí pásky.</t>
  </si>
  <si>
    <t>POP</t>
  </si>
  <si>
    <t>631433001R</t>
  </si>
  <si>
    <t>pouzdro potrubní minerální vlákno; povrchová úprava Al fólie; vnitřní průměr 22,0 mm; tl. izolace 20,0 mm; provozní teplota  do 200 °C; tepelná vodivost (10°C) 0,0330 W/mK; tepelná vodivost (40°C) 0,037 W/mK; tepelná vodivost (50°C) 0,039 W/mK</t>
  </si>
  <si>
    <t>SPCM</t>
  </si>
  <si>
    <t>Specifikace</t>
  </si>
  <si>
    <t>POL3_</t>
  </si>
  <si>
    <t>631433415R</t>
  </si>
  <si>
    <t>pouzdro potrubní minerální vlákno; povrchová úprava Al fólie; vnitřní průměr 133,0 mm; tl. izolace 50,0 mm; provozní teplota  do 200 °C; tepelná vodivost (10°C) 0,0330 W/mK; tepelná vodivost (40°C) 0,037 W/mK; tepelná vodivost (50°C) 0,039 W/mK</t>
  </si>
  <si>
    <t>998713101R00</t>
  </si>
  <si>
    <t>Přesun hmot pro izolace tepelné v objektech výšky do 6 m</t>
  </si>
  <si>
    <t>t</t>
  </si>
  <si>
    <t>800-713</t>
  </si>
  <si>
    <t>Přesun hmot</t>
  </si>
  <si>
    <t>POL7_</t>
  </si>
  <si>
    <t>50 m vodorovně</t>
  </si>
  <si>
    <t>SPI</t>
  </si>
  <si>
    <t>732421704T00</t>
  </si>
  <si>
    <t xml:space="preserve">ks    </t>
  </si>
  <si>
    <t>Vlastní</t>
  </si>
  <si>
    <t>VRN</t>
  </si>
  <si>
    <t>732111100T00</t>
  </si>
  <si>
    <t>Montáž VZT uzlu</t>
  </si>
  <si>
    <t>733113113R00</t>
  </si>
  <si>
    <t>Potrubí z trubek závitových příplatek k ceně za zhotovení přípojky z ocelových trubek závitových,  ,  , DN 15</t>
  </si>
  <si>
    <t>kus</t>
  </si>
  <si>
    <t>800-731</t>
  </si>
  <si>
    <t>RTS 23/ I</t>
  </si>
  <si>
    <t>733113114R00</t>
  </si>
  <si>
    <t>Potrubí z trubek závitových příplatek k ceně za zhotovení přípojky z ocelových trubek závitových,  ,  , DN 20</t>
  </si>
  <si>
    <t>733162119T00</t>
  </si>
  <si>
    <t>Pancéřová hadice DN20 2x vnitřní závit 0,5m</t>
  </si>
  <si>
    <t>733163102R00</t>
  </si>
  <si>
    <t>Potrubí z měděných trubek měděné potrubí, D 15 mm, s 1,0 mm, pájení pomocí kapilárních pájecích tvarovek</t>
  </si>
  <si>
    <t>včetně tvarovek, bez zednických výpomocí</t>
  </si>
  <si>
    <t>Včetně pomocného lešení o výšce podlahy do 1900 mm a pro zatížení do 1,5 kPa.</t>
  </si>
  <si>
    <t>733163104R00</t>
  </si>
  <si>
    <t>Potrubí z měděných trubek měděné potrubí, D 22 mm, s 1,0 mm, pájení pomocí kapilárních pájecích tvarovek</t>
  </si>
  <si>
    <t>733191923R00</t>
  </si>
  <si>
    <t>Opravy rozvodu potrubí z ocelových trubek závitových normálních i zesílených  navaření odbočky na dosavadní potrubí, DN 15</t>
  </si>
  <si>
    <t>733191924R00</t>
  </si>
  <si>
    <t>Opravy rozvodu potrubí z ocelových trubek závitových normálních i zesílených  navaření odbočky na dosavadní potrubí, DN 20</t>
  </si>
  <si>
    <t>998733101R00</t>
  </si>
  <si>
    <t>Přesun hmot pro rozvody potrubí v objektech výšky do 6 m</t>
  </si>
  <si>
    <t>734191727T00</t>
  </si>
  <si>
    <t>734423131T00</t>
  </si>
  <si>
    <t>Tlakoměr 0- 350kPa</t>
  </si>
  <si>
    <t>734191734T00</t>
  </si>
  <si>
    <t>734191750T00</t>
  </si>
  <si>
    <t>Ventily regulační vyvažovací DN20, závitový, D+M</t>
  </si>
  <si>
    <t>Ventil regulační vyvažovací DN 20, kvs=5,39 m3/h, PN25, s vypouštěním</t>
  </si>
  <si>
    <t>734215133R00</t>
  </si>
  <si>
    <t>Ventil automatický, odvzdušňovací, mosazný, PN 14, DN 15, včetně dodávky materiálu</t>
  </si>
  <si>
    <t>734235121R00</t>
  </si>
  <si>
    <t>Kohout kulový, mosazný, DN 15, PN 42, vnitřní-vnitřní, včetně dodávky materiálu</t>
  </si>
  <si>
    <t>734235122R00</t>
  </si>
  <si>
    <t>Kohout kulový, mosazný, DN 20, PN 42, vnitřní-vnitřní, včetně dodávky materiálu</t>
  </si>
  <si>
    <t>734266422R00</t>
  </si>
  <si>
    <t>Šroubení pro radiátory typu VK dvoutrubkový systém s vypouštěním, přímé, bronzové, DN EK 20x15, PN 10, včetně dodávky materiálu</t>
  </si>
  <si>
    <t>734266442R00</t>
  </si>
  <si>
    <t>Šroubení pro radiátory typu VK dvoutrubkový systém s integrovaným termostatickým ventilem, přímé, bronzové, DN EK 20x15, PN 10, včetně dodávky materiálu</t>
  </si>
  <si>
    <t>734295212R00</t>
  </si>
  <si>
    <t>Filtr mosazný, DN 20, PN 20, vnitřní-vnitřní závit, včetně dodávky materiálu</t>
  </si>
  <si>
    <t>734417053T00</t>
  </si>
  <si>
    <t>Mosazná jímka 85mm</t>
  </si>
  <si>
    <t>734494215R00</t>
  </si>
  <si>
    <t>Návarek s trubkovým závitem G 1", včetně dodávky materiálu</t>
  </si>
  <si>
    <t>38832850R</t>
  </si>
  <si>
    <t>teploměr dvojkovový TT 60; pr.hlavice 60 mm; hlavice plastová; mat.stonku mosaz; délka stonku 45 mm; rozsah stupnice 0 až 120 °C; měřicí rozsah  20 až 100 °C; dělení stupnice 2 °C; použití pro topenáře</t>
  </si>
  <si>
    <t>RTS 23/ II</t>
  </si>
  <si>
    <t>55137306.AR</t>
  </si>
  <si>
    <t>hlavice termostatická teplota prostoru 6 až 28 °C; ovládání ruční; provedení kapalinová</t>
  </si>
  <si>
    <t>998734101R00</t>
  </si>
  <si>
    <t>Přesun hmot pro armatury v objektech výšky do 6 m</t>
  </si>
  <si>
    <t>735156262R00</t>
  </si>
  <si>
    <t>Otopná tělesa panelová počet desek 1, počet přídavných přestupných ploch 1, výška 600 mm, délka 600 mm, levé nebo pravé boční připojení,s nuceným nebo samotížným oběhem, čelní deska profilovaná, včetně dodávky materiálu</t>
  </si>
  <si>
    <t>735156277R00</t>
  </si>
  <si>
    <t>Otopná tělesa panelová počet desek 1, počet přídavných přestupných ploch 1, výška 600 mm, délka 1100 mm, levé nebo pravé boční připojení,s nuceným nebo samotížným oběhem, čelní deska profilovaná, včetně dodávky materiálu</t>
  </si>
  <si>
    <t>998735101R00</t>
  </si>
  <si>
    <t>Přesun hmot pro otopná tělesa v objektech výšky do 6 m</t>
  </si>
  <si>
    <t>767100001T00</t>
  </si>
  <si>
    <t>Konzola nosníková pozink. l=250mm, D+M</t>
  </si>
  <si>
    <t>42310112R</t>
  </si>
  <si>
    <t>Objímka potrubní dvoušroubová, s upínací hlavou; materiál: ocel; povrchová úprava: pozinkováno; EPDM tlumicí vložka; průměr potrubí 20 až 23 mm; DN = 15</t>
  </si>
  <si>
    <t>42310113R</t>
  </si>
  <si>
    <t>Objímka potrubní dvoušroubová, s upínací hlavou; materiál: ocel; povrchová úprava: pozinkováno; EPDM tlumicí vložka; průměr potrubí 25 až 30 mm; DN = 20</t>
  </si>
  <si>
    <t>998767101R00</t>
  </si>
  <si>
    <t>Přesun hmot pro kovové stavební doplňk. konstrukce v objektech výšky do 6 m</t>
  </si>
  <si>
    <t>800-767</t>
  </si>
  <si>
    <t>783425350R00</t>
  </si>
  <si>
    <t>Nátěry potrubí a armatur syntetické potrubí, do DN 100 mm, dvojnásobné s 1x emailováním a základním nátěrem</t>
  </si>
  <si>
    <t>800-783</t>
  </si>
  <si>
    <t>na vzduchu schnoucí</t>
  </si>
  <si>
    <t>933T00</t>
  </si>
  <si>
    <t>Proplach systému ÚT</t>
  </si>
  <si>
    <t xml:space="preserve">hod   </t>
  </si>
  <si>
    <t>HZS</t>
  </si>
  <si>
    <t>POL10_</t>
  </si>
  <si>
    <t>967T00</t>
  </si>
  <si>
    <t>Montážní práce</t>
  </si>
  <si>
    <t>801T00</t>
  </si>
  <si>
    <t>Spolupráce s jinou profesí</t>
  </si>
  <si>
    <t>802T00</t>
  </si>
  <si>
    <t>PD skutečného provedení</t>
  </si>
  <si>
    <t>soubor</t>
  </si>
  <si>
    <t>Indiv</t>
  </si>
  <si>
    <t>914T00</t>
  </si>
  <si>
    <t>Zkouška těsnosti vytápění</t>
  </si>
  <si>
    <t>916T00</t>
  </si>
  <si>
    <t>Topná zkouška</t>
  </si>
  <si>
    <t>930T00</t>
  </si>
  <si>
    <t>Vypuštění systému</t>
  </si>
  <si>
    <t>931T00</t>
  </si>
  <si>
    <t xml:space="preserve">Napuštění topného systému upravenou vodou </t>
  </si>
  <si>
    <t>960T00</t>
  </si>
  <si>
    <t>Likvidace odpadu - kontejner vč. odvozu na skládku a uhrazení poplatku za uložení odpadu</t>
  </si>
  <si>
    <t>9630T00</t>
  </si>
  <si>
    <t>Třídění odpadu</t>
  </si>
  <si>
    <t>999T00</t>
  </si>
  <si>
    <t>Nezměřitelné práce</t>
  </si>
  <si>
    <t>SUM</t>
  </si>
  <si>
    <t>END</t>
  </si>
  <si>
    <t>ELEKTRONICKÉ OBĚHOVÉ ČERPADLO UZLU VZT JEDNOTKY DN 25, MAX. VÝTLAČNÁ
VÝŠKA 4,0 m, PROVOZOVAT DLE KONSTANTNÍHO VÝTLAKU, Q=0,41 m3/hod, H=8,0 kPa, PN 10, PŘIPOJENÍ G 1 1/2", PŘÍKON 3-20 W, 230 VAC, DÉLKA 180 mm, D+M</t>
  </si>
  <si>
    <t>Třícestný regulační ventil v závitovém provedení, DN15, Kvs=2,5m3/h, D+M</t>
  </si>
  <si>
    <t>Proporcionální elektrický pohon pro třícestný ventil napájení 24 VAC, ovládání 0(2)-10 V, uzavírací síla 600 N, tdvih max. 20 mm, D+M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</si>
</sst>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0" t="s">
        <v>39</v>
      </c>
      <c r="B2" s="190"/>
      <c r="C2" s="190"/>
      <c r="D2" s="190"/>
      <c r="E2" s="190"/>
      <c r="F2" s="190"/>
      <c r="G2" s="190"/>
    </row>
  </sheetData>
  <sheetProtection algorithmName="SHA-512" hashValue="9cMLCHIFhxTLPVHJNowQkPLlJmAoSbOU6HW/xXzs4aNXTKOlX0Xj0pcFeTXPa0UkWpvOXNCiYX4goPMtm1+eFg==" saltValue="zTpU7LXR2FWnE55cKmDS9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4"/>
  <sheetViews>
    <sheetView showGridLines="0" topLeftCell="B17"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25" t="s">
        <v>41</v>
      </c>
      <c r="C1" s="226"/>
      <c r="D1" s="226"/>
      <c r="E1" s="226"/>
      <c r="F1" s="226"/>
      <c r="G1" s="226"/>
      <c r="H1" s="226"/>
      <c r="I1" s="226"/>
      <c r="J1" s="227"/>
    </row>
    <row r="2" spans="1:15" ht="36" customHeight="1" x14ac:dyDescent="0.2">
      <c r="A2" s="2"/>
      <c r="B2" s="77" t="s">
        <v>22</v>
      </c>
      <c r="C2" s="78"/>
      <c r="D2" s="79" t="s">
        <v>48</v>
      </c>
      <c r="E2" s="231" t="s">
        <v>49</v>
      </c>
      <c r="F2" s="232"/>
      <c r="G2" s="232"/>
      <c r="H2" s="232"/>
      <c r="I2" s="232"/>
      <c r="J2" s="233"/>
      <c r="O2" s="1"/>
    </row>
    <row r="3" spans="1:15" ht="27" customHeight="1" x14ac:dyDescent="0.2">
      <c r="A3" s="2"/>
      <c r="B3" s="80" t="s">
        <v>46</v>
      </c>
      <c r="C3" s="78"/>
      <c r="D3" s="81" t="s">
        <v>43</v>
      </c>
      <c r="E3" s="234" t="s">
        <v>45</v>
      </c>
      <c r="F3" s="235"/>
      <c r="G3" s="235"/>
      <c r="H3" s="235"/>
      <c r="I3" s="235"/>
      <c r="J3" s="236"/>
    </row>
    <row r="4" spans="1:15" ht="23.25" customHeight="1" x14ac:dyDescent="0.2">
      <c r="A4" s="76">
        <v>1893</v>
      </c>
      <c r="B4" s="82" t="s">
        <v>47</v>
      </c>
      <c r="C4" s="83"/>
      <c r="D4" s="84" t="s">
        <v>43</v>
      </c>
      <c r="E4" s="214" t="s">
        <v>44</v>
      </c>
      <c r="F4" s="215"/>
      <c r="G4" s="215"/>
      <c r="H4" s="215"/>
      <c r="I4" s="215"/>
      <c r="J4" s="216"/>
    </row>
    <row r="5" spans="1:15" ht="24" customHeight="1" x14ac:dyDescent="0.2">
      <c r="A5" s="2"/>
      <c r="B5" s="31" t="s">
        <v>42</v>
      </c>
      <c r="D5" s="219"/>
      <c r="E5" s="220"/>
      <c r="F5" s="220"/>
      <c r="G5" s="220"/>
      <c r="H5" s="18" t="s">
        <v>40</v>
      </c>
      <c r="I5" s="22"/>
      <c r="J5" s="8"/>
    </row>
    <row r="6" spans="1:15" ht="15.75" customHeight="1" x14ac:dyDescent="0.2">
      <c r="A6" s="2"/>
      <c r="B6" s="28"/>
      <c r="C6" s="55"/>
      <c r="D6" s="221"/>
      <c r="E6" s="222"/>
      <c r="F6" s="222"/>
      <c r="G6" s="222"/>
      <c r="H6" s="18" t="s">
        <v>34</v>
      </c>
      <c r="I6" s="22"/>
      <c r="J6" s="8"/>
    </row>
    <row r="7" spans="1:15" ht="15.75" customHeight="1" x14ac:dyDescent="0.2">
      <c r="A7" s="2"/>
      <c r="B7" s="29"/>
      <c r="C7" s="56"/>
      <c r="D7" s="53"/>
      <c r="E7" s="223"/>
      <c r="F7" s="224"/>
      <c r="G7" s="224"/>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8"/>
      <c r="E11" s="238"/>
      <c r="F11" s="238"/>
      <c r="G11" s="238"/>
      <c r="H11" s="18" t="s">
        <v>40</v>
      </c>
      <c r="I11" s="85"/>
      <c r="J11" s="8"/>
    </row>
    <row r="12" spans="1:15" ht="15.75" customHeight="1" x14ac:dyDescent="0.2">
      <c r="A12" s="2"/>
      <c r="B12" s="28"/>
      <c r="C12" s="55"/>
      <c r="D12" s="213"/>
      <c r="E12" s="213"/>
      <c r="F12" s="213"/>
      <c r="G12" s="213"/>
      <c r="H12" s="18" t="s">
        <v>34</v>
      </c>
      <c r="I12" s="85"/>
      <c r="J12" s="8"/>
    </row>
    <row r="13" spans="1:15" ht="15.75" customHeight="1" x14ac:dyDescent="0.2">
      <c r="A13" s="2"/>
      <c r="B13" s="29"/>
      <c r="C13" s="56"/>
      <c r="D13" s="86"/>
      <c r="E13" s="217"/>
      <c r="F13" s="218"/>
      <c r="G13" s="218"/>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37"/>
      <c r="F15" s="237"/>
      <c r="G15" s="239"/>
      <c r="H15" s="239"/>
      <c r="I15" s="239" t="s">
        <v>29</v>
      </c>
      <c r="J15" s="240"/>
    </row>
    <row r="16" spans="1:15" ht="23.25" customHeight="1" x14ac:dyDescent="0.2">
      <c r="A16" s="143" t="s">
        <v>24</v>
      </c>
      <c r="B16" s="38" t="s">
        <v>24</v>
      </c>
      <c r="C16" s="62"/>
      <c r="D16" s="63"/>
      <c r="E16" s="202"/>
      <c r="F16" s="203"/>
      <c r="G16" s="202"/>
      <c r="H16" s="203"/>
      <c r="I16" s="202">
        <f>SUMIF(F53:F60,A16,I53:I60)+SUMIF(F53:F60,"PSU",I53:I60)</f>
        <v>0</v>
      </c>
      <c r="J16" s="204"/>
    </row>
    <row r="17" spans="1:10" ht="23.25" customHeight="1" x14ac:dyDescent="0.2">
      <c r="A17" s="143" t="s">
        <v>25</v>
      </c>
      <c r="B17" s="38" t="s">
        <v>25</v>
      </c>
      <c r="C17" s="62"/>
      <c r="D17" s="63"/>
      <c r="E17" s="202"/>
      <c r="F17" s="203"/>
      <c r="G17" s="202"/>
      <c r="H17" s="203"/>
      <c r="I17" s="202">
        <f>SUMIF(F53:F60,A17,I53:I60)</f>
        <v>0</v>
      </c>
      <c r="J17" s="204"/>
    </row>
    <row r="18" spans="1:10" ht="23.25" customHeight="1" x14ac:dyDescent="0.2">
      <c r="A18" s="143" t="s">
        <v>26</v>
      </c>
      <c r="B18" s="38" t="s">
        <v>26</v>
      </c>
      <c r="C18" s="62"/>
      <c r="D18" s="63"/>
      <c r="E18" s="202"/>
      <c r="F18" s="203"/>
      <c r="G18" s="202"/>
      <c r="H18" s="203"/>
      <c r="I18" s="202">
        <f>SUMIF(F53:F60,A18,I53:I60)</f>
        <v>0</v>
      </c>
      <c r="J18" s="204"/>
    </row>
    <row r="19" spans="1:10" ht="23.25" customHeight="1" x14ac:dyDescent="0.2">
      <c r="A19" s="143" t="s">
        <v>78</v>
      </c>
      <c r="B19" s="38" t="s">
        <v>27</v>
      </c>
      <c r="C19" s="62"/>
      <c r="D19" s="63"/>
      <c r="E19" s="202"/>
      <c r="F19" s="203"/>
      <c r="G19" s="202"/>
      <c r="H19" s="203"/>
      <c r="I19" s="202">
        <f>SUMIF(F53:F60,A19,I53:I60)</f>
        <v>0</v>
      </c>
      <c r="J19" s="204"/>
    </row>
    <row r="20" spans="1:10" ht="23.25" customHeight="1" x14ac:dyDescent="0.2">
      <c r="A20" s="143" t="s">
        <v>79</v>
      </c>
      <c r="B20" s="38" t="s">
        <v>28</v>
      </c>
      <c r="C20" s="62"/>
      <c r="D20" s="63"/>
      <c r="E20" s="202"/>
      <c r="F20" s="203"/>
      <c r="G20" s="202"/>
      <c r="H20" s="203"/>
      <c r="I20" s="202">
        <f>SUMIF(F53:F60,A20,I53:I60)</f>
        <v>0</v>
      </c>
      <c r="J20" s="204"/>
    </row>
    <row r="21" spans="1:10" ht="23.25" customHeight="1" x14ac:dyDescent="0.2">
      <c r="A21" s="2"/>
      <c r="B21" s="48" t="s">
        <v>29</v>
      </c>
      <c r="C21" s="64"/>
      <c r="D21" s="65"/>
      <c r="E21" s="205"/>
      <c r="F21" s="241"/>
      <c r="G21" s="205"/>
      <c r="H21" s="241"/>
      <c r="I21" s="205">
        <f>SUM(I16:J20)</f>
        <v>0</v>
      </c>
      <c r="J21" s="206"/>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200">
        <f>ZakladDPHSniVypocet</f>
        <v>0</v>
      </c>
      <c r="H23" s="201"/>
      <c r="I23" s="201"/>
      <c r="J23" s="40" t="str">
        <f t="shared" ref="J23:J28" si="0">Mena</f>
        <v>CZK</v>
      </c>
    </row>
    <row r="24" spans="1:10" ht="23.25" hidden="1" customHeight="1" x14ac:dyDescent="0.2">
      <c r="A24" s="2"/>
      <c r="B24" s="38" t="s">
        <v>13</v>
      </c>
      <c r="C24" s="62"/>
      <c r="D24" s="63"/>
      <c r="E24" s="67">
        <f>SazbaDPH1</f>
        <v>12</v>
      </c>
      <c r="F24" s="39" t="s">
        <v>0</v>
      </c>
      <c r="G24" s="198">
        <f>I23*E23/100</f>
        <v>0</v>
      </c>
      <c r="H24" s="199"/>
      <c r="I24" s="199"/>
      <c r="J24" s="40" t="str">
        <f t="shared" si="0"/>
        <v>CZK</v>
      </c>
    </row>
    <row r="25" spans="1:10" ht="23.25" customHeight="1" x14ac:dyDescent="0.2">
      <c r="A25" s="2"/>
      <c r="B25" s="38" t="s">
        <v>14</v>
      </c>
      <c r="C25" s="62"/>
      <c r="D25" s="63"/>
      <c r="E25" s="67">
        <v>21</v>
      </c>
      <c r="F25" s="39" t="s">
        <v>0</v>
      </c>
      <c r="G25" s="200">
        <f>ZakladDPHZaklVypocet</f>
        <v>0</v>
      </c>
      <c r="H25" s="201"/>
      <c r="I25" s="201"/>
      <c r="J25" s="40" t="str">
        <f t="shared" si="0"/>
        <v>CZK</v>
      </c>
    </row>
    <row r="26" spans="1:10" ht="23.25" hidden="1" customHeight="1" x14ac:dyDescent="0.2">
      <c r="A26" s="2"/>
      <c r="B26" s="32" t="s">
        <v>15</v>
      </c>
      <c r="C26" s="68"/>
      <c r="D26" s="54"/>
      <c r="E26" s="69">
        <f>SazbaDPH2</f>
        <v>21</v>
      </c>
      <c r="F26" s="30" t="s">
        <v>0</v>
      </c>
      <c r="G26" s="228">
        <f>I25*E25/100</f>
        <v>0</v>
      </c>
      <c r="H26" s="229"/>
      <c r="I26" s="229"/>
      <c r="J26" s="37" t="str">
        <f t="shared" si="0"/>
        <v>CZK</v>
      </c>
    </row>
    <row r="27" spans="1:10" ht="23.25" customHeight="1" thickBot="1" x14ac:dyDescent="0.25">
      <c r="A27" s="2">
        <f>ZakladDPHSni+ZakladDPHZakl</f>
        <v>0</v>
      </c>
      <c r="B27" s="31" t="s">
        <v>4</v>
      </c>
      <c r="C27" s="70"/>
      <c r="D27" s="71"/>
      <c r="E27" s="70"/>
      <c r="F27" s="16"/>
      <c r="G27" s="230">
        <f>CenaCelkemBezDPH-(ZakladDPHSni+ZakladDPHZakl)</f>
        <v>0</v>
      </c>
      <c r="H27" s="230"/>
      <c r="I27" s="230"/>
      <c r="J27" s="41" t="str">
        <f t="shared" si="0"/>
        <v>CZK</v>
      </c>
    </row>
    <row r="28" spans="1:10" ht="27.75" customHeight="1" thickBot="1" x14ac:dyDescent="0.25">
      <c r="A28" s="2">
        <f>(A27-INT(A27))*100</f>
        <v>0</v>
      </c>
      <c r="B28" s="116" t="s">
        <v>23</v>
      </c>
      <c r="C28" s="117"/>
      <c r="D28" s="117"/>
      <c r="E28" s="118"/>
      <c r="F28" s="119"/>
      <c r="G28" s="208">
        <f>A27</f>
        <v>0</v>
      </c>
      <c r="H28" s="208"/>
      <c r="I28" s="208"/>
      <c r="J28" s="120" t="str">
        <f t="shared" si="0"/>
        <v>CZK</v>
      </c>
    </row>
    <row r="29" spans="1:10" ht="27.75" hidden="1" customHeight="1" thickBot="1" x14ac:dyDescent="0.25">
      <c r="A29" s="2"/>
      <c r="B29" s="116" t="s">
        <v>35</v>
      </c>
      <c r="C29" s="121"/>
      <c r="D29" s="121"/>
      <c r="E29" s="121"/>
      <c r="F29" s="122"/>
      <c r="G29" s="207">
        <f>ZakladDPHSni+DPHSni+ZakladDPHZakl+DPHZakl+Zaokrouhleni</f>
        <v>0</v>
      </c>
      <c r="H29" s="207"/>
      <c r="I29" s="207"/>
      <c r="J29" s="123"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09"/>
      <c r="E34" s="210"/>
      <c r="G34" s="211"/>
      <c r="H34" s="212"/>
      <c r="I34" s="212"/>
      <c r="J34" s="25"/>
    </row>
    <row r="35" spans="1:10" ht="12.75" customHeight="1" x14ac:dyDescent="0.2">
      <c r="A35" s="2"/>
      <c r="B35" s="2"/>
      <c r="D35" s="197" t="s">
        <v>2</v>
      </c>
      <c r="E35" s="1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16</v>
      </c>
      <c r="C37" s="90"/>
      <c r="D37" s="90"/>
      <c r="E37" s="90"/>
      <c r="F37" s="91"/>
      <c r="G37" s="91"/>
      <c r="H37" s="91"/>
      <c r="I37" s="91"/>
      <c r="J37" s="92"/>
    </row>
    <row r="38" spans="1:10" ht="25.5" hidden="1" customHeight="1" x14ac:dyDescent="0.2">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
      <c r="A39" s="88">
        <v>1</v>
      </c>
      <c r="B39" s="99" t="s">
        <v>50</v>
      </c>
      <c r="C39" s="193"/>
      <c r="D39" s="193"/>
      <c r="E39" s="193"/>
      <c r="F39" s="100">
        <f>'01 01 Pol'!AE74</f>
        <v>0</v>
      </c>
      <c r="G39" s="101">
        <f>'01 01 Pol'!AF74</f>
        <v>0</v>
      </c>
      <c r="H39" s="102"/>
      <c r="I39" s="103">
        <f>F39+G39+H39</f>
        <v>0</v>
      </c>
      <c r="J39" s="104" t="str">
        <f>IF(_xlfn.SINGLE(CenaCelkemVypocet)=0,"",I39/_xlfn.SINGLE(CenaCelkemVypocet)*100)</f>
        <v/>
      </c>
    </row>
    <row r="40" spans="1:10" ht="25.5" hidden="1" customHeight="1" x14ac:dyDescent="0.2">
      <c r="A40" s="88">
        <v>2</v>
      </c>
      <c r="B40" s="105"/>
      <c r="C40" s="194" t="s">
        <v>51</v>
      </c>
      <c r="D40" s="194"/>
      <c r="E40" s="194"/>
      <c r="F40" s="106"/>
      <c r="G40" s="107"/>
      <c r="H40" s="107"/>
      <c r="I40" s="108"/>
      <c r="J40" s="109"/>
    </row>
    <row r="41" spans="1:10" ht="25.5" hidden="1" customHeight="1" x14ac:dyDescent="0.2">
      <c r="A41" s="88">
        <v>2</v>
      </c>
      <c r="B41" s="105" t="s">
        <v>43</v>
      </c>
      <c r="C41" s="194" t="s">
        <v>45</v>
      </c>
      <c r="D41" s="194"/>
      <c r="E41" s="194"/>
      <c r="F41" s="106">
        <f>'01 01 Pol'!AE74</f>
        <v>0</v>
      </c>
      <c r="G41" s="107">
        <f>'01 01 Pol'!AF74</f>
        <v>0</v>
      </c>
      <c r="H41" s="107"/>
      <c r="I41" s="108">
        <f>F41+G41+H41</f>
        <v>0</v>
      </c>
      <c r="J41" s="109" t="str">
        <f>IF(_xlfn.SINGLE(CenaCelkemVypocet)=0,"",I41/_xlfn.SINGLE(CenaCelkemVypocet)*100)</f>
        <v/>
      </c>
    </row>
    <row r="42" spans="1:10" ht="25.5" hidden="1" customHeight="1" x14ac:dyDescent="0.2">
      <c r="A42" s="88">
        <v>3</v>
      </c>
      <c r="B42" s="110" t="s">
        <v>43</v>
      </c>
      <c r="C42" s="193" t="s">
        <v>44</v>
      </c>
      <c r="D42" s="193"/>
      <c r="E42" s="193"/>
      <c r="F42" s="111">
        <f>'01 01 Pol'!AE74</f>
        <v>0</v>
      </c>
      <c r="G42" s="102">
        <f>'01 01 Pol'!AF74</f>
        <v>0</v>
      </c>
      <c r="H42" s="102"/>
      <c r="I42" s="103">
        <f>F42+G42+H42</f>
        <v>0</v>
      </c>
      <c r="J42" s="104" t="str">
        <f>IF(_xlfn.SINGLE(CenaCelkemVypocet)=0,"",I42/_xlfn.SINGLE(CenaCelkemVypocet)*100)</f>
        <v/>
      </c>
    </row>
    <row r="43" spans="1:10" ht="25.5" hidden="1" customHeight="1" x14ac:dyDescent="0.2">
      <c r="A43" s="88"/>
      <c r="B43" s="195" t="s">
        <v>52</v>
      </c>
      <c r="C43" s="196"/>
      <c r="D43" s="196"/>
      <c r="E43" s="196"/>
      <c r="F43" s="112">
        <f>SUMIF(A39:A42,"=1",F39:F42)</f>
        <v>0</v>
      </c>
      <c r="G43" s="113">
        <f>SUMIF(A39:A42,"=1",G39:G42)</f>
        <v>0</v>
      </c>
      <c r="H43" s="113">
        <f>SUMIF(A39:A42,"=1",H39:H42)</f>
        <v>0</v>
      </c>
      <c r="I43" s="114">
        <f>SUMIF(A39:A42,"=1",I39:I42)</f>
        <v>0</v>
      </c>
      <c r="J43" s="115">
        <f>SUMIF(A39:A42,"=1",J39:J42)</f>
        <v>0</v>
      </c>
    </row>
    <row r="45" spans="1:10" x14ac:dyDescent="0.2">
      <c r="A45" t="s">
        <v>54</v>
      </c>
      <c r="B45" t="s">
        <v>55</v>
      </c>
    </row>
    <row r="46" spans="1:10" x14ac:dyDescent="0.2">
      <c r="A46" t="s">
        <v>56</v>
      </c>
      <c r="B46" t="s">
        <v>57</v>
      </c>
    </row>
    <row r="47" spans="1:10" x14ac:dyDescent="0.2">
      <c r="A47" t="s">
        <v>58</v>
      </c>
      <c r="B47" t="s">
        <v>59</v>
      </c>
    </row>
    <row r="50" spans="1:10" ht="15.75" x14ac:dyDescent="0.25">
      <c r="B50" s="124" t="s">
        <v>60</v>
      </c>
    </row>
    <row r="52" spans="1:10" ht="25.5" customHeight="1" x14ac:dyDescent="0.2">
      <c r="A52" s="126"/>
      <c r="B52" s="129" t="s">
        <v>17</v>
      </c>
      <c r="C52" s="129" t="s">
        <v>5</v>
      </c>
      <c r="D52" s="130"/>
      <c r="E52" s="130"/>
      <c r="F52" s="131" t="s">
        <v>61</v>
      </c>
      <c r="G52" s="131"/>
      <c r="H52" s="131"/>
      <c r="I52" s="131" t="s">
        <v>29</v>
      </c>
      <c r="J52" s="131" t="s">
        <v>0</v>
      </c>
    </row>
    <row r="53" spans="1:10" ht="36.75" customHeight="1" x14ac:dyDescent="0.2">
      <c r="A53" s="127"/>
      <c r="B53" s="132" t="s">
        <v>62</v>
      </c>
      <c r="C53" s="191" t="s">
        <v>63</v>
      </c>
      <c r="D53" s="192"/>
      <c r="E53" s="192"/>
      <c r="F53" s="139" t="s">
        <v>25</v>
      </c>
      <c r="G53" s="140"/>
      <c r="H53" s="140"/>
      <c r="I53" s="140">
        <f>'01 01 Pol'!G8</f>
        <v>0</v>
      </c>
      <c r="J53" s="136" t="str">
        <f>IF(I61=0,"",I53/I61*100)</f>
        <v/>
      </c>
    </row>
    <row r="54" spans="1:10" ht="36.75" customHeight="1" x14ac:dyDescent="0.2">
      <c r="A54" s="127"/>
      <c r="B54" s="132" t="s">
        <v>64</v>
      </c>
      <c r="C54" s="191" t="s">
        <v>65</v>
      </c>
      <c r="D54" s="192"/>
      <c r="E54" s="192"/>
      <c r="F54" s="139" t="s">
        <v>25</v>
      </c>
      <c r="G54" s="140"/>
      <c r="H54" s="140"/>
      <c r="I54" s="140">
        <f>'01 01 Pol'!G15</f>
        <v>0</v>
      </c>
      <c r="J54" s="136" t="str">
        <f>IF(I61=0,"",I54/I61*100)</f>
        <v/>
      </c>
    </row>
    <row r="55" spans="1:10" ht="36.75" customHeight="1" x14ac:dyDescent="0.2">
      <c r="A55" s="127"/>
      <c r="B55" s="132" t="s">
        <v>66</v>
      </c>
      <c r="C55" s="191" t="s">
        <v>67</v>
      </c>
      <c r="D55" s="192"/>
      <c r="E55" s="192"/>
      <c r="F55" s="139" t="s">
        <v>25</v>
      </c>
      <c r="G55" s="140"/>
      <c r="H55" s="140"/>
      <c r="I55" s="140">
        <f>'01 01 Pol'!G18</f>
        <v>0</v>
      </c>
      <c r="J55" s="136" t="str">
        <f>IF(I61=0,"",I55/I61*100)</f>
        <v/>
      </c>
    </row>
    <row r="56" spans="1:10" ht="36.75" customHeight="1" x14ac:dyDescent="0.2">
      <c r="A56" s="127"/>
      <c r="B56" s="132" t="s">
        <v>68</v>
      </c>
      <c r="C56" s="191" t="s">
        <v>69</v>
      </c>
      <c r="D56" s="192"/>
      <c r="E56" s="192"/>
      <c r="F56" s="139" t="s">
        <v>25</v>
      </c>
      <c r="G56" s="140"/>
      <c r="H56" s="140"/>
      <c r="I56" s="140">
        <f>'01 01 Pol'!G31</f>
        <v>0</v>
      </c>
      <c r="J56" s="136" t="str">
        <f>IF(I61=0,"",I56/I61*100)</f>
        <v/>
      </c>
    </row>
    <row r="57" spans="1:10" ht="36.75" customHeight="1" x14ac:dyDescent="0.2">
      <c r="A57" s="127"/>
      <c r="B57" s="132" t="s">
        <v>70</v>
      </c>
      <c r="C57" s="191" t="s">
        <v>71</v>
      </c>
      <c r="D57" s="192"/>
      <c r="E57" s="192"/>
      <c r="F57" s="139" t="s">
        <v>25</v>
      </c>
      <c r="G57" s="140"/>
      <c r="H57" s="140"/>
      <c r="I57" s="140">
        <f>'01 01 Pol'!G48</f>
        <v>0</v>
      </c>
      <c r="J57" s="136" t="str">
        <f>IF(I61=0,"",I57/I61*100)</f>
        <v/>
      </c>
    </row>
    <row r="58" spans="1:10" ht="36.75" customHeight="1" x14ac:dyDescent="0.2">
      <c r="A58" s="127"/>
      <c r="B58" s="132" t="s">
        <v>72</v>
      </c>
      <c r="C58" s="191" t="s">
        <v>73</v>
      </c>
      <c r="D58" s="192"/>
      <c r="E58" s="192"/>
      <c r="F58" s="139" t="s">
        <v>25</v>
      </c>
      <c r="G58" s="140"/>
      <c r="H58" s="140"/>
      <c r="I58" s="140">
        <f>'01 01 Pol'!G52</f>
        <v>0</v>
      </c>
      <c r="J58" s="136" t="str">
        <f>IF(I61=0,"",I58/I61*100)</f>
        <v/>
      </c>
    </row>
    <row r="59" spans="1:10" ht="36.75" customHeight="1" x14ac:dyDescent="0.2">
      <c r="A59" s="127"/>
      <c r="B59" s="132" t="s">
        <v>74</v>
      </c>
      <c r="C59" s="191" t="s">
        <v>75</v>
      </c>
      <c r="D59" s="192"/>
      <c r="E59" s="192"/>
      <c r="F59" s="139" t="s">
        <v>25</v>
      </c>
      <c r="G59" s="140"/>
      <c r="H59" s="140"/>
      <c r="I59" s="140">
        <f>'01 01 Pol'!G58</f>
        <v>0</v>
      </c>
      <c r="J59" s="136" t="str">
        <f>IF(I61=0,"",I59/I61*100)</f>
        <v/>
      </c>
    </row>
    <row r="60" spans="1:10" ht="36.75" customHeight="1" x14ac:dyDescent="0.2">
      <c r="A60" s="127"/>
      <c r="B60" s="132" t="s">
        <v>76</v>
      </c>
      <c r="C60" s="191" t="s">
        <v>77</v>
      </c>
      <c r="D60" s="192"/>
      <c r="E60" s="192"/>
      <c r="F60" s="139" t="s">
        <v>25</v>
      </c>
      <c r="G60" s="140"/>
      <c r="H60" s="140"/>
      <c r="I60" s="140">
        <f>'01 01 Pol'!G61</f>
        <v>0</v>
      </c>
      <c r="J60" s="136" t="str">
        <f>IF(I61=0,"",I60/I61*100)</f>
        <v/>
      </c>
    </row>
    <row r="61" spans="1:10" ht="25.5" customHeight="1" x14ac:dyDescent="0.2">
      <c r="A61" s="128"/>
      <c r="B61" s="133" t="s">
        <v>1</v>
      </c>
      <c r="C61" s="134"/>
      <c r="D61" s="135"/>
      <c r="E61" s="135"/>
      <c r="F61" s="141"/>
      <c r="G61" s="142"/>
      <c r="H61" s="142"/>
      <c r="I61" s="142">
        <f>SUM(I53:I60)</f>
        <v>0</v>
      </c>
      <c r="J61" s="137">
        <f>SUM(J53:J60)</f>
        <v>0</v>
      </c>
    </row>
    <row r="62" spans="1:10" x14ac:dyDescent="0.2">
      <c r="F62" s="87"/>
      <c r="G62" s="87"/>
      <c r="H62" s="87"/>
      <c r="I62" s="87"/>
      <c r="J62" s="138"/>
    </row>
    <row r="63" spans="1:10" x14ac:dyDescent="0.2">
      <c r="F63" s="87"/>
      <c r="G63" s="87"/>
      <c r="H63" s="87"/>
      <c r="I63" s="87"/>
      <c r="J63" s="138"/>
    </row>
    <row r="64" spans="1:10" x14ac:dyDescent="0.2">
      <c r="F64" s="87"/>
      <c r="G64" s="87"/>
      <c r="H64" s="87"/>
      <c r="I64" s="87"/>
      <c r="J64" s="138"/>
    </row>
  </sheetData>
  <sheetProtection algorithmName="SHA-512" hashValue="wqz/JJgK62qcmrl5L1AKhOc64fcXx6uiuC68OVZG1PmpxYt9KFeE8vKunAaoonedPruQ6r2LHN5Rs91kJQ+EeQ==" saltValue="53wdmylifgOVUaNm9VTu9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8:E58"/>
    <mergeCell ref="C59:E59"/>
    <mergeCell ref="C60:E60"/>
    <mergeCell ref="C53:E53"/>
    <mergeCell ref="C54:E54"/>
    <mergeCell ref="C55:E55"/>
    <mergeCell ref="C56:E56"/>
    <mergeCell ref="C57:E5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2" t="s">
        <v>6</v>
      </c>
      <c r="B1" s="242"/>
      <c r="C1" s="243"/>
      <c r="D1" s="242"/>
      <c r="E1" s="242"/>
      <c r="F1" s="242"/>
      <c r="G1" s="242"/>
    </row>
    <row r="2" spans="1:7" ht="24.95" customHeight="1" x14ac:dyDescent="0.2">
      <c r="A2" s="50" t="s">
        <v>7</v>
      </c>
      <c r="B2" s="49"/>
      <c r="C2" s="244"/>
      <c r="D2" s="244"/>
      <c r="E2" s="244"/>
      <c r="F2" s="244"/>
      <c r="G2" s="245"/>
    </row>
    <row r="3" spans="1:7" ht="24.95" customHeight="1" x14ac:dyDescent="0.2">
      <c r="A3" s="50" t="s">
        <v>8</v>
      </c>
      <c r="B3" s="49"/>
      <c r="C3" s="244"/>
      <c r="D3" s="244"/>
      <c r="E3" s="244"/>
      <c r="F3" s="244"/>
      <c r="G3" s="245"/>
    </row>
    <row r="4" spans="1:7" ht="24.95" customHeight="1" x14ac:dyDescent="0.2">
      <c r="A4" s="50" t="s">
        <v>9</v>
      </c>
      <c r="B4" s="49"/>
      <c r="C4" s="244"/>
      <c r="D4" s="244"/>
      <c r="E4" s="244"/>
      <c r="F4" s="244"/>
      <c r="G4" s="245"/>
    </row>
    <row r="5" spans="1:7" x14ac:dyDescent="0.2">
      <c r="B5" s="4"/>
      <c r="C5" s="5"/>
      <c r="D5" s="6"/>
    </row>
  </sheetData>
  <sheetProtection algorithmName="SHA-512" hashValue="1i9gYjEkes13EsV/lJ+3EFc1kjCmWE99dtO2cAG/Ffdwcoj++IVVKZb1433doJTvSoYizzWnAMXzDdD84RnOUg==" saltValue="Q+B34fIacSzfc9WdDMrUy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FEC44-AB05-492A-81FF-909AEC6B9187}">
  <sheetPr>
    <outlinePr summaryBelow="0"/>
  </sheetPr>
  <dimension ref="A1:BH5000"/>
  <sheetViews>
    <sheetView tabSelected="1" workbookViewId="0">
      <pane ySplit="7" topLeftCell="A54" activePane="bottomLeft" state="frozen"/>
      <selection pane="bottomLeft" activeCell="C33" sqref="C33"/>
    </sheetView>
  </sheetViews>
  <sheetFormatPr defaultRowHeight="12.75" outlineLevelRow="2"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252" t="s">
        <v>80</v>
      </c>
      <c r="B1" s="252"/>
      <c r="C1" s="252"/>
      <c r="D1" s="252"/>
      <c r="E1" s="252"/>
      <c r="F1" s="252"/>
      <c r="G1" s="252"/>
      <c r="AG1" t="s">
        <v>81</v>
      </c>
    </row>
    <row r="2" spans="1:60" ht="25.15" customHeight="1" x14ac:dyDescent="0.2">
      <c r="A2" s="50" t="s">
        <v>7</v>
      </c>
      <c r="B2" s="49" t="s">
        <v>48</v>
      </c>
      <c r="C2" s="253" t="s">
        <v>49</v>
      </c>
      <c r="D2" s="254"/>
      <c r="E2" s="254"/>
      <c r="F2" s="254"/>
      <c r="G2" s="255"/>
      <c r="AG2" t="s">
        <v>82</v>
      </c>
    </row>
    <row r="3" spans="1:60" ht="25.15" customHeight="1" x14ac:dyDescent="0.2">
      <c r="A3" s="50" t="s">
        <v>8</v>
      </c>
      <c r="B3" s="49" t="s">
        <v>43</v>
      </c>
      <c r="C3" s="253" t="s">
        <v>45</v>
      </c>
      <c r="D3" s="254"/>
      <c r="E3" s="254"/>
      <c r="F3" s="254"/>
      <c r="G3" s="255"/>
      <c r="AC3" s="125" t="s">
        <v>82</v>
      </c>
      <c r="AG3" t="s">
        <v>83</v>
      </c>
    </row>
    <row r="4" spans="1:60" ht="25.15" customHeight="1" x14ac:dyDescent="0.2">
      <c r="A4" s="144" t="s">
        <v>9</v>
      </c>
      <c r="B4" s="145" t="s">
        <v>43</v>
      </c>
      <c r="C4" s="256" t="s">
        <v>44</v>
      </c>
      <c r="D4" s="257"/>
      <c r="E4" s="257"/>
      <c r="F4" s="257"/>
      <c r="G4" s="258"/>
      <c r="AG4" t="s">
        <v>84</v>
      </c>
    </row>
    <row r="5" spans="1:60" x14ac:dyDescent="0.2">
      <c r="D5" s="10"/>
    </row>
    <row r="6" spans="1:60" ht="38.25" x14ac:dyDescent="0.2">
      <c r="A6" s="147" t="s">
        <v>85</v>
      </c>
      <c r="B6" s="149" t="s">
        <v>86</v>
      </c>
      <c r="C6" s="149" t="s">
        <v>87</v>
      </c>
      <c r="D6" s="148" t="s">
        <v>88</v>
      </c>
      <c r="E6" s="147" t="s">
        <v>89</v>
      </c>
      <c r="F6" s="146" t="s">
        <v>90</v>
      </c>
      <c r="G6" s="147" t="s">
        <v>29</v>
      </c>
      <c r="H6" s="150" t="s">
        <v>30</v>
      </c>
      <c r="I6" s="150" t="s">
        <v>91</v>
      </c>
      <c r="J6" s="150" t="s">
        <v>31</v>
      </c>
      <c r="K6" s="150" t="s">
        <v>92</v>
      </c>
      <c r="L6" s="150" t="s">
        <v>93</v>
      </c>
      <c r="M6" s="150" t="s">
        <v>94</v>
      </c>
      <c r="N6" s="150" t="s">
        <v>95</v>
      </c>
      <c r="O6" s="150" t="s">
        <v>96</v>
      </c>
      <c r="P6" s="150" t="s">
        <v>97</v>
      </c>
      <c r="Q6" s="150" t="s">
        <v>98</v>
      </c>
      <c r="R6" s="150" t="s">
        <v>99</v>
      </c>
      <c r="S6" s="150" t="s">
        <v>100</v>
      </c>
      <c r="T6" s="150" t="s">
        <v>101</v>
      </c>
      <c r="U6" s="150" t="s">
        <v>102</v>
      </c>
      <c r="V6" s="150" t="s">
        <v>103</v>
      </c>
      <c r="W6" s="150" t="s">
        <v>104</v>
      </c>
      <c r="X6" s="150" t="s">
        <v>105</v>
      </c>
      <c r="Y6" s="150" t="s">
        <v>106</v>
      </c>
    </row>
    <row r="7" spans="1:60" hidden="1" x14ac:dyDescent="0.2">
      <c r="A7" s="3"/>
      <c r="B7" s="4"/>
      <c r="C7" s="4"/>
      <c r="D7" s="6"/>
      <c r="E7" s="152"/>
      <c r="F7" s="153"/>
      <c r="G7" s="153"/>
      <c r="H7" s="153"/>
      <c r="I7" s="153"/>
      <c r="J7" s="153"/>
      <c r="K7" s="153"/>
      <c r="L7" s="153"/>
      <c r="M7" s="153"/>
      <c r="N7" s="152"/>
      <c r="O7" s="152"/>
      <c r="P7" s="152"/>
      <c r="Q7" s="152"/>
      <c r="R7" s="153"/>
      <c r="S7" s="153"/>
      <c r="T7" s="153"/>
      <c r="U7" s="153"/>
      <c r="V7" s="153"/>
      <c r="W7" s="153"/>
      <c r="X7" s="153"/>
      <c r="Y7" s="153"/>
    </row>
    <row r="8" spans="1:60" x14ac:dyDescent="0.2">
      <c r="A8" s="163" t="s">
        <v>107</v>
      </c>
      <c r="B8" s="164" t="s">
        <v>62</v>
      </c>
      <c r="C8" s="184" t="s">
        <v>63</v>
      </c>
      <c r="D8" s="165"/>
      <c r="E8" s="166"/>
      <c r="F8" s="167"/>
      <c r="G8" s="167">
        <f>SUMIF(AG9:AG14,"&lt;&gt;NOR",G9:G14)</f>
        <v>0</v>
      </c>
      <c r="H8" s="167"/>
      <c r="I8" s="167">
        <f>SUM(I9:I14)</f>
        <v>0</v>
      </c>
      <c r="J8" s="167"/>
      <c r="K8" s="167">
        <f>SUM(K9:K14)</f>
        <v>0</v>
      </c>
      <c r="L8" s="167"/>
      <c r="M8" s="167">
        <f>SUM(M9:M14)</f>
        <v>0</v>
      </c>
      <c r="N8" s="166"/>
      <c r="O8" s="166">
        <f>SUM(O9:O14)</f>
        <v>0.01</v>
      </c>
      <c r="P8" s="166"/>
      <c r="Q8" s="166">
        <f>SUM(Q9:Q14)</f>
        <v>0</v>
      </c>
      <c r="R8" s="167"/>
      <c r="S8" s="167"/>
      <c r="T8" s="168"/>
      <c r="U8" s="162"/>
      <c r="V8" s="162">
        <f>SUM(V9:V14)</f>
        <v>2.2600000000000002</v>
      </c>
      <c r="W8" s="162"/>
      <c r="X8" s="162"/>
      <c r="Y8" s="162"/>
      <c r="AG8" t="s">
        <v>108</v>
      </c>
    </row>
    <row r="9" spans="1:60" ht="22.5" outlineLevel="1" x14ac:dyDescent="0.2">
      <c r="A9" s="170">
        <v>1</v>
      </c>
      <c r="B9" s="171" t="s">
        <v>109</v>
      </c>
      <c r="C9" s="185" t="s">
        <v>110</v>
      </c>
      <c r="D9" s="172" t="s">
        <v>111</v>
      </c>
      <c r="E9" s="173">
        <v>16</v>
      </c>
      <c r="F9" s="174"/>
      <c r="G9" s="175">
        <f>ROUND(E9*F9,2)</f>
        <v>0</v>
      </c>
      <c r="H9" s="174"/>
      <c r="I9" s="175">
        <f>ROUND(E9*H9,2)</f>
        <v>0</v>
      </c>
      <c r="J9" s="174"/>
      <c r="K9" s="175">
        <f>ROUND(E9*J9,2)</f>
        <v>0</v>
      </c>
      <c r="L9" s="175">
        <v>21</v>
      </c>
      <c r="M9" s="175">
        <f>G9*(1+L9/100)</f>
        <v>0</v>
      </c>
      <c r="N9" s="173">
        <v>3.0000000000000001E-5</v>
      </c>
      <c r="O9" s="173">
        <f>ROUND(E9*N9,2)</f>
        <v>0</v>
      </c>
      <c r="P9" s="173">
        <v>0</v>
      </c>
      <c r="Q9" s="173">
        <f>ROUND(E9*P9,2)</f>
        <v>0</v>
      </c>
      <c r="R9" s="175" t="s">
        <v>112</v>
      </c>
      <c r="S9" s="175" t="s">
        <v>113</v>
      </c>
      <c r="T9" s="176" t="s">
        <v>113</v>
      </c>
      <c r="U9" s="161">
        <v>0.14000000000000001</v>
      </c>
      <c r="V9" s="161">
        <f>ROUND(E9*U9,2)</f>
        <v>2.2400000000000002</v>
      </c>
      <c r="W9" s="161"/>
      <c r="X9" s="161" t="s">
        <v>114</v>
      </c>
      <c r="Y9" s="161" t="s">
        <v>115</v>
      </c>
      <c r="Z9" s="151"/>
      <c r="AA9" s="151"/>
      <c r="AB9" s="151"/>
      <c r="AC9" s="151"/>
      <c r="AD9" s="151"/>
      <c r="AE9" s="151"/>
      <c r="AF9" s="151"/>
      <c r="AG9" s="151" t="s">
        <v>116</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2" x14ac:dyDescent="0.2">
      <c r="A10" s="158"/>
      <c r="B10" s="159"/>
      <c r="C10" s="250" t="s">
        <v>117</v>
      </c>
      <c r="D10" s="251"/>
      <c r="E10" s="251"/>
      <c r="F10" s="251"/>
      <c r="G10" s="251"/>
      <c r="H10" s="161"/>
      <c r="I10" s="161"/>
      <c r="J10" s="161"/>
      <c r="K10" s="161"/>
      <c r="L10" s="161"/>
      <c r="M10" s="161"/>
      <c r="N10" s="160"/>
      <c r="O10" s="160"/>
      <c r="P10" s="160"/>
      <c r="Q10" s="160"/>
      <c r="R10" s="161"/>
      <c r="S10" s="161"/>
      <c r="T10" s="161"/>
      <c r="U10" s="161"/>
      <c r="V10" s="161"/>
      <c r="W10" s="161"/>
      <c r="X10" s="161"/>
      <c r="Y10" s="161"/>
      <c r="Z10" s="151"/>
      <c r="AA10" s="151"/>
      <c r="AB10" s="151"/>
      <c r="AC10" s="151"/>
      <c r="AD10" s="151"/>
      <c r="AE10" s="151"/>
      <c r="AF10" s="151"/>
      <c r="AG10" s="151" t="s">
        <v>118</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ht="33.75" outlineLevel="1" x14ac:dyDescent="0.2">
      <c r="A11" s="177">
        <v>2</v>
      </c>
      <c r="B11" s="178" t="s">
        <v>119</v>
      </c>
      <c r="C11" s="186" t="s">
        <v>120</v>
      </c>
      <c r="D11" s="179" t="s">
        <v>111</v>
      </c>
      <c r="E11" s="180">
        <v>21</v>
      </c>
      <c r="F11" s="181"/>
      <c r="G11" s="182">
        <f>ROUND(E11*F11,2)</f>
        <v>0</v>
      </c>
      <c r="H11" s="181"/>
      <c r="I11" s="182">
        <f>ROUND(E11*H11,2)</f>
        <v>0</v>
      </c>
      <c r="J11" s="181"/>
      <c r="K11" s="182">
        <f>ROUND(E11*J11,2)</f>
        <v>0</v>
      </c>
      <c r="L11" s="182">
        <v>21</v>
      </c>
      <c r="M11" s="182">
        <f>G11*(1+L11/100)</f>
        <v>0</v>
      </c>
      <c r="N11" s="180">
        <v>1.4999999999999999E-4</v>
      </c>
      <c r="O11" s="180">
        <f>ROUND(E11*N11,2)</f>
        <v>0</v>
      </c>
      <c r="P11" s="180">
        <v>0</v>
      </c>
      <c r="Q11" s="180">
        <f>ROUND(E11*P11,2)</f>
        <v>0</v>
      </c>
      <c r="R11" s="182" t="s">
        <v>121</v>
      </c>
      <c r="S11" s="182" t="s">
        <v>113</v>
      </c>
      <c r="T11" s="183" t="s">
        <v>113</v>
      </c>
      <c r="U11" s="161">
        <v>0</v>
      </c>
      <c r="V11" s="161">
        <f>ROUND(E11*U11,2)</f>
        <v>0</v>
      </c>
      <c r="W11" s="161"/>
      <c r="X11" s="161" t="s">
        <v>122</v>
      </c>
      <c r="Y11" s="161" t="s">
        <v>115</v>
      </c>
      <c r="Z11" s="151"/>
      <c r="AA11" s="151"/>
      <c r="AB11" s="151"/>
      <c r="AC11" s="151"/>
      <c r="AD11" s="151"/>
      <c r="AE11" s="151"/>
      <c r="AF11" s="151"/>
      <c r="AG11" s="151" t="s">
        <v>123</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33.75" outlineLevel="1" x14ac:dyDescent="0.2">
      <c r="A12" s="177">
        <v>3</v>
      </c>
      <c r="B12" s="178" t="s">
        <v>124</v>
      </c>
      <c r="C12" s="186" t="s">
        <v>125</v>
      </c>
      <c r="D12" s="179" t="s">
        <v>111</v>
      </c>
      <c r="E12" s="180">
        <v>3</v>
      </c>
      <c r="F12" s="181"/>
      <c r="G12" s="182">
        <f>ROUND(E12*F12,2)</f>
        <v>0</v>
      </c>
      <c r="H12" s="181"/>
      <c r="I12" s="182">
        <f>ROUND(E12*H12,2)</f>
        <v>0</v>
      </c>
      <c r="J12" s="181"/>
      <c r="K12" s="182">
        <f>ROUND(E12*J12,2)</f>
        <v>0</v>
      </c>
      <c r="L12" s="182">
        <v>21</v>
      </c>
      <c r="M12" s="182">
        <f>G12*(1+L12/100)</f>
        <v>0</v>
      </c>
      <c r="N12" s="180">
        <v>2.2000000000000001E-3</v>
      </c>
      <c r="O12" s="180">
        <f>ROUND(E12*N12,2)</f>
        <v>0.01</v>
      </c>
      <c r="P12" s="180">
        <v>0</v>
      </c>
      <c r="Q12" s="180">
        <f>ROUND(E12*P12,2)</f>
        <v>0</v>
      </c>
      <c r="R12" s="182" t="s">
        <v>121</v>
      </c>
      <c r="S12" s="182" t="s">
        <v>113</v>
      </c>
      <c r="T12" s="183" t="s">
        <v>113</v>
      </c>
      <c r="U12" s="161">
        <v>0</v>
      </c>
      <c r="V12" s="161">
        <f>ROUND(E12*U12,2)</f>
        <v>0</v>
      </c>
      <c r="W12" s="161"/>
      <c r="X12" s="161" t="s">
        <v>122</v>
      </c>
      <c r="Y12" s="161" t="s">
        <v>115</v>
      </c>
      <c r="Z12" s="151"/>
      <c r="AA12" s="151"/>
      <c r="AB12" s="151"/>
      <c r="AC12" s="151"/>
      <c r="AD12" s="151"/>
      <c r="AE12" s="151"/>
      <c r="AF12" s="151"/>
      <c r="AG12" s="151" t="s">
        <v>123</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70">
        <v>4</v>
      </c>
      <c r="B13" s="171" t="s">
        <v>126</v>
      </c>
      <c r="C13" s="185" t="s">
        <v>127</v>
      </c>
      <c r="D13" s="172" t="s">
        <v>128</v>
      </c>
      <c r="E13" s="173">
        <v>1.023E-2</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t="s">
        <v>129</v>
      </c>
      <c r="S13" s="175" t="s">
        <v>113</v>
      </c>
      <c r="T13" s="176" t="s">
        <v>113</v>
      </c>
      <c r="U13" s="161">
        <v>1.74</v>
      </c>
      <c r="V13" s="161">
        <f>ROUND(E13*U13,2)</f>
        <v>0.02</v>
      </c>
      <c r="W13" s="161"/>
      <c r="X13" s="161" t="s">
        <v>130</v>
      </c>
      <c r="Y13" s="161" t="s">
        <v>115</v>
      </c>
      <c r="Z13" s="151"/>
      <c r="AA13" s="151"/>
      <c r="AB13" s="151"/>
      <c r="AC13" s="151"/>
      <c r="AD13" s="151"/>
      <c r="AE13" s="151"/>
      <c r="AF13" s="151"/>
      <c r="AG13" s="151" t="s">
        <v>131</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2" x14ac:dyDescent="0.2">
      <c r="A14" s="158"/>
      <c r="B14" s="159"/>
      <c r="C14" s="246" t="s">
        <v>132</v>
      </c>
      <c r="D14" s="247"/>
      <c r="E14" s="247"/>
      <c r="F14" s="247"/>
      <c r="G14" s="247"/>
      <c r="H14" s="161"/>
      <c r="I14" s="161"/>
      <c r="J14" s="161"/>
      <c r="K14" s="161"/>
      <c r="L14" s="161"/>
      <c r="M14" s="161"/>
      <c r="N14" s="160"/>
      <c r="O14" s="160"/>
      <c r="P14" s="160"/>
      <c r="Q14" s="160"/>
      <c r="R14" s="161"/>
      <c r="S14" s="161"/>
      <c r="T14" s="161"/>
      <c r="U14" s="161"/>
      <c r="V14" s="161"/>
      <c r="W14" s="161"/>
      <c r="X14" s="161"/>
      <c r="Y14" s="161"/>
      <c r="Z14" s="151"/>
      <c r="AA14" s="151"/>
      <c r="AB14" s="151"/>
      <c r="AC14" s="151"/>
      <c r="AD14" s="151"/>
      <c r="AE14" s="151"/>
      <c r="AF14" s="151"/>
      <c r="AG14" s="151" t="s">
        <v>133</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x14ac:dyDescent="0.2">
      <c r="A15" s="163" t="s">
        <v>107</v>
      </c>
      <c r="B15" s="164" t="s">
        <v>64</v>
      </c>
      <c r="C15" s="184" t="s">
        <v>65</v>
      </c>
      <c r="D15" s="165"/>
      <c r="E15" s="166"/>
      <c r="F15" s="167"/>
      <c r="G15" s="167">
        <f>SUMIF(AG16:AG17,"&lt;&gt;NOR",G16:G17)</f>
        <v>0</v>
      </c>
      <c r="H15" s="167"/>
      <c r="I15" s="167">
        <f>SUM(I16:I17)</f>
        <v>0</v>
      </c>
      <c r="J15" s="167"/>
      <c r="K15" s="167">
        <f>SUM(K16:K17)</f>
        <v>0</v>
      </c>
      <c r="L15" s="167"/>
      <c r="M15" s="167">
        <f>SUM(M16:M17)</f>
        <v>0</v>
      </c>
      <c r="N15" s="166"/>
      <c r="O15" s="166">
        <f>SUM(O16:O17)</f>
        <v>0.21</v>
      </c>
      <c r="P15" s="166"/>
      <c r="Q15" s="166">
        <f>SUM(Q16:Q17)</f>
        <v>0</v>
      </c>
      <c r="R15" s="167"/>
      <c r="S15" s="167"/>
      <c r="T15" s="168"/>
      <c r="U15" s="162"/>
      <c r="V15" s="162">
        <f>SUM(V16:V17)</f>
        <v>0</v>
      </c>
      <c r="W15" s="162"/>
      <c r="X15" s="162"/>
      <c r="Y15" s="162"/>
      <c r="AG15" t="s">
        <v>108</v>
      </c>
    </row>
    <row r="16" spans="1:60" ht="33.75" outlineLevel="1" x14ac:dyDescent="0.2">
      <c r="A16" s="177">
        <v>5</v>
      </c>
      <c r="B16" s="178" t="s">
        <v>134</v>
      </c>
      <c r="C16" s="186" t="s">
        <v>239</v>
      </c>
      <c r="D16" s="179" t="s">
        <v>135</v>
      </c>
      <c r="E16" s="180">
        <v>1</v>
      </c>
      <c r="F16" s="181"/>
      <c r="G16" s="182">
        <f>ROUND(E16*F16,2)</f>
        <v>0</v>
      </c>
      <c r="H16" s="181"/>
      <c r="I16" s="182">
        <f>ROUND(E16*H16,2)</f>
        <v>0</v>
      </c>
      <c r="J16" s="181"/>
      <c r="K16" s="182">
        <f>ROUND(E16*J16,2)</f>
        <v>0</v>
      </c>
      <c r="L16" s="182">
        <v>21</v>
      </c>
      <c r="M16" s="182">
        <f>G16*(1+L16/100)</f>
        <v>0</v>
      </c>
      <c r="N16" s="180">
        <v>0</v>
      </c>
      <c r="O16" s="180">
        <f>ROUND(E16*N16,2)</f>
        <v>0</v>
      </c>
      <c r="P16" s="180">
        <v>0</v>
      </c>
      <c r="Q16" s="180">
        <f>ROUND(E16*P16,2)</f>
        <v>0</v>
      </c>
      <c r="R16" s="182"/>
      <c r="S16" s="182" t="s">
        <v>136</v>
      </c>
      <c r="T16" s="183" t="s">
        <v>137</v>
      </c>
      <c r="U16" s="161">
        <v>0</v>
      </c>
      <c r="V16" s="161">
        <f>ROUND(E16*U16,2)</f>
        <v>0</v>
      </c>
      <c r="W16" s="161"/>
      <c r="X16" s="161" t="s">
        <v>114</v>
      </c>
      <c r="Y16" s="161" t="s">
        <v>115</v>
      </c>
      <c r="Z16" s="151"/>
      <c r="AA16" s="151"/>
      <c r="AB16" s="151"/>
      <c r="AC16" s="151"/>
      <c r="AD16" s="151"/>
      <c r="AE16" s="151"/>
      <c r="AF16" s="151"/>
      <c r="AG16" s="151" t="s">
        <v>116</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7">
        <v>6</v>
      </c>
      <c r="B17" s="178" t="s">
        <v>138</v>
      </c>
      <c r="C17" s="186" t="s">
        <v>139</v>
      </c>
      <c r="D17" s="179" t="s">
        <v>135</v>
      </c>
      <c r="E17" s="180">
        <v>1</v>
      </c>
      <c r="F17" s="181"/>
      <c r="G17" s="182">
        <f>ROUND(E17*F17,2)</f>
        <v>0</v>
      </c>
      <c r="H17" s="181"/>
      <c r="I17" s="182">
        <f>ROUND(E17*H17,2)</f>
        <v>0</v>
      </c>
      <c r="J17" s="181"/>
      <c r="K17" s="182">
        <f>ROUND(E17*J17,2)</f>
        <v>0</v>
      </c>
      <c r="L17" s="182">
        <v>21</v>
      </c>
      <c r="M17" s="182">
        <f>G17*(1+L17/100)</f>
        <v>0</v>
      </c>
      <c r="N17" s="180">
        <v>0.20621999999999999</v>
      </c>
      <c r="O17" s="180">
        <f>ROUND(E17*N17,2)</f>
        <v>0.21</v>
      </c>
      <c r="P17" s="180">
        <v>0</v>
      </c>
      <c r="Q17" s="180">
        <f>ROUND(E17*P17,2)</f>
        <v>0</v>
      </c>
      <c r="R17" s="182"/>
      <c r="S17" s="182" t="s">
        <v>136</v>
      </c>
      <c r="T17" s="183" t="s">
        <v>137</v>
      </c>
      <c r="U17" s="161">
        <v>0</v>
      </c>
      <c r="V17" s="161">
        <f>ROUND(E17*U17,2)</f>
        <v>0</v>
      </c>
      <c r="W17" s="161"/>
      <c r="X17" s="161" t="s">
        <v>114</v>
      </c>
      <c r="Y17" s="161" t="s">
        <v>115</v>
      </c>
      <c r="Z17" s="151"/>
      <c r="AA17" s="151"/>
      <c r="AB17" s="151"/>
      <c r="AC17" s="151"/>
      <c r="AD17" s="151"/>
      <c r="AE17" s="151"/>
      <c r="AF17" s="151"/>
      <c r="AG17" s="151" t="s">
        <v>116</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x14ac:dyDescent="0.2">
      <c r="A18" s="163" t="s">
        <v>107</v>
      </c>
      <c r="B18" s="164" t="s">
        <v>66</v>
      </c>
      <c r="C18" s="184" t="s">
        <v>67</v>
      </c>
      <c r="D18" s="165"/>
      <c r="E18" s="166"/>
      <c r="F18" s="167"/>
      <c r="G18" s="167">
        <f>SUMIF(AG19:AG30,"&lt;&gt;NOR",G19:G30)</f>
        <v>0</v>
      </c>
      <c r="H18" s="167"/>
      <c r="I18" s="167">
        <f>SUM(I19:I30)</f>
        <v>0</v>
      </c>
      <c r="J18" s="167"/>
      <c r="K18" s="167">
        <f>SUM(K19:K30)</f>
        <v>0</v>
      </c>
      <c r="L18" s="167"/>
      <c r="M18" s="167">
        <f>SUM(M19:M30)</f>
        <v>0</v>
      </c>
      <c r="N18" s="166"/>
      <c r="O18" s="166">
        <f>SUM(O19:O30)</f>
        <v>0.03</v>
      </c>
      <c r="P18" s="166"/>
      <c r="Q18" s="166">
        <f>SUM(Q19:Q30)</f>
        <v>0</v>
      </c>
      <c r="R18" s="167"/>
      <c r="S18" s="167"/>
      <c r="T18" s="168"/>
      <c r="U18" s="162"/>
      <c r="V18" s="162">
        <f>SUM(V19:V30)</f>
        <v>13.519999999999998</v>
      </c>
      <c r="W18" s="162"/>
      <c r="X18" s="162"/>
      <c r="Y18" s="162"/>
      <c r="AG18" t="s">
        <v>108</v>
      </c>
    </row>
    <row r="19" spans="1:60" ht="22.5" outlineLevel="1" x14ac:dyDescent="0.2">
      <c r="A19" s="177">
        <v>7</v>
      </c>
      <c r="B19" s="178" t="s">
        <v>140</v>
      </c>
      <c r="C19" s="186" t="s">
        <v>141</v>
      </c>
      <c r="D19" s="179" t="s">
        <v>142</v>
      </c>
      <c r="E19" s="180">
        <v>4</v>
      </c>
      <c r="F19" s="181"/>
      <c r="G19" s="182">
        <f>ROUND(E19*F19,2)</f>
        <v>0</v>
      </c>
      <c r="H19" s="181"/>
      <c r="I19" s="182">
        <f>ROUND(E19*H19,2)</f>
        <v>0</v>
      </c>
      <c r="J19" s="181"/>
      <c r="K19" s="182">
        <f>ROUND(E19*J19,2)</f>
        <v>0</v>
      </c>
      <c r="L19" s="182">
        <v>21</v>
      </c>
      <c r="M19" s="182">
        <f>G19*(1+L19/100)</f>
        <v>0</v>
      </c>
      <c r="N19" s="180">
        <v>0</v>
      </c>
      <c r="O19" s="180">
        <f>ROUND(E19*N19,2)</f>
        <v>0</v>
      </c>
      <c r="P19" s="180">
        <v>0</v>
      </c>
      <c r="Q19" s="180">
        <f>ROUND(E19*P19,2)</f>
        <v>0</v>
      </c>
      <c r="R19" s="182" t="s">
        <v>143</v>
      </c>
      <c r="S19" s="182" t="s">
        <v>113</v>
      </c>
      <c r="T19" s="183" t="s">
        <v>144</v>
      </c>
      <c r="U19" s="161">
        <v>0.24</v>
      </c>
      <c r="V19" s="161">
        <f>ROUND(E19*U19,2)</f>
        <v>0.96</v>
      </c>
      <c r="W19" s="161"/>
      <c r="X19" s="161" t="s">
        <v>114</v>
      </c>
      <c r="Y19" s="161" t="s">
        <v>115</v>
      </c>
      <c r="Z19" s="151"/>
      <c r="AA19" s="151"/>
      <c r="AB19" s="151"/>
      <c r="AC19" s="151"/>
      <c r="AD19" s="151"/>
      <c r="AE19" s="151"/>
      <c r="AF19" s="151"/>
      <c r="AG19" s="151" t="s">
        <v>116</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ht="22.5" outlineLevel="1" x14ac:dyDescent="0.2">
      <c r="A20" s="177">
        <v>8</v>
      </c>
      <c r="B20" s="178" t="s">
        <v>145</v>
      </c>
      <c r="C20" s="186" t="s">
        <v>146</v>
      </c>
      <c r="D20" s="179" t="s">
        <v>142</v>
      </c>
      <c r="E20" s="180">
        <v>2</v>
      </c>
      <c r="F20" s="181"/>
      <c r="G20" s="182">
        <f>ROUND(E20*F20,2)</f>
        <v>0</v>
      </c>
      <c r="H20" s="181"/>
      <c r="I20" s="182">
        <f>ROUND(E20*H20,2)</f>
        <v>0</v>
      </c>
      <c r="J20" s="181"/>
      <c r="K20" s="182">
        <f>ROUND(E20*J20,2)</f>
        <v>0</v>
      </c>
      <c r="L20" s="182">
        <v>21</v>
      </c>
      <c r="M20" s="182">
        <f>G20*(1+L20/100)</f>
        <v>0</v>
      </c>
      <c r="N20" s="180">
        <v>0</v>
      </c>
      <c r="O20" s="180">
        <f>ROUND(E20*N20,2)</f>
        <v>0</v>
      </c>
      <c r="P20" s="180">
        <v>0</v>
      </c>
      <c r="Q20" s="180">
        <f>ROUND(E20*P20,2)</f>
        <v>0</v>
      </c>
      <c r="R20" s="182" t="s">
        <v>143</v>
      </c>
      <c r="S20" s="182" t="s">
        <v>113</v>
      </c>
      <c r="T20" s="183" t="s">
        <v>113</v>
      </c>
      <c r="U20" s="161">
        <v>0.35</v>
      </c>
      <c r="V20" s="161">
        <f>ROUND(E20*U20,2)</f>
        <v>0.7</v>
      </c>
      <c r="W20" s="161"/>
      <c r="X20" s="161" t="s">
        <v>114</v>
      </c>
      <c r="Y20" s="161" t="s">
        <v>115</v>
      </c>
      <c r="Z20" s="151"/>
      <c r="AA20" s="151"/>
      <c r="AB20" s="151"/>
      <c r="AC20" s="151"/>
      <c r="AD20" s="151"/>
      <c r="AE20" s="151"/>
      <c r="AF20" s="151"/>
      <c r="AG20" s="151" t="s">
        <v>116</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77">
        <v>9</v>
      </c>
      <c r="B21" s="178" t="s">
        <v>147</v>
      </c>
      <c r="C21" s="186" t="s">
        <v>148</v>
      </c>
      <c r="D21" s="179" t="s">
        <v>135</v>
      </c>
      <c r="E21" s="180">
        <v>2</v>
      </c>
      <c r="F21" s="181"/>
      <c r="G21" s="182">
        <f>ROUND(E21*F21,2)</f>
        <v>0</v>
      </c>
      <c r="H21" s="181"/>
      <c r="I21" s="182">
        <f>ROUND(E21*H21,2)</f>
        <v>0</v>
      </c>
      <c r="J21" s="181"/>
      <c r="K21" s="182">
        <f>ROUND(E21*J21,2)</f>
        <v>0</v>
      </c>
      <c r="L21" s="182">
        <v>21</v>
      </c>
      <c r="M21" s="182">
        <f>G21*(1+L21/100)</f>
        <v>0</v>
      </c>
      <c r="N21" s="180">
        <v>0</v>
      </c>
      <c r="O21" s="180">
        <f>ROUND(E21*N21,2)</f>
        <v>0</v>
      </c>
      <c r="P21" s="180">
        <v>0</v>
      </c>
      <c r="Q21" s="180">
        <f>ROUND(E21*P21,2)</f>
        <v>0</v>
      </c>
      <c r="R21" s="182"/>
      <c r="S21" s="182" t="s">
        <v>136</v>
      </c>
      <c r="T21" s="183" t="s">
        <v>137</v>
      </c>
      <c r="U21" s="161">
        <v>0</v>
      </c>
      <c r="V21" s="161">
        <f>ROUND(E21*U21,2)</f>
        <v>0</v>
      </c>
      <c r="W21" s="161"/>
      <c r="X21" s="161" t="s">
        <v>114</v>
      </c>
      <c r="Y21" s="161" t="s">
        <v>115</v>
      </c>
      <c r="Z21" s="151"/>
      <c r="AA21" s="151"/>
      <c r="AB21" s="151"/>
      <c r="AC21" s="151"/>
      <c r="AD21" s="151"/>
      <c r="AE21" s="151"/>
      <c r="AF21" s="151"/>
      <c r="AG21" s="151" t="s">
        <v>116</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ht="22.5" outlineLevel="1" x14ac:dyDescent="0.2">
      <c r="A22" s="170">
        <v>10</v>
      </c>
      <c r="B22" s="171" t="s">
        <v>149</v>
      </c>
      <c r="C22" s="185" t="s">
        <v>150</v>
      </c>
      <c r="D22" s="172" t="s">
        <v>111</v>
      </c>
      <c r="E22" s="173">
        <v>16</v>
      </c>
      <c r="F22" s="174"/>
      <c r="G22" s="175">
        <f>ROUND(E22*F22,2)</f>
        <v>0</v>
      </c>
      <c r="H22" s="174"/>
      <c r="I22" s="175">
        <f>ROUND(E22*H22,2)</f>
        <v>0</v>
      </c>
      <c r="J22" s="174"/>
      <c r="K22" s="175">
        <f>ROUND(E22*J22,2)</f>
        <v>0</v>
      </c>
      <c r="L22" s="175">
        <v>21</v>
      </c>
      <c r="M22" s="175">
        <f>G22*(1+L22/100)</f>
        <v>0</v>
      </c>
      <c r="N22" s="173">
        <v>7.6000000000000004E-4</v>
      </c>
      <c r="O22" s="173">
        <f>ROUND(E22*N22,2)</f>
        <v>0.01</v>
      </c>
      <c r="P22" s="173">
        <v>0</v>
      </c>
      <c r="Q22" s="173">
        <f>ROUND(E22*P22,2)</f>
        <v>0</v>
      </c>
      <c r="R22" s="175" t="s">
        <v>143</v>
      </c>
      <c r="S22" s="175" t="s">
        <v>113</v>
      </c>
      <c r="T22" s="176" t="s">
        <v>144</v>
      </c>
      <c r="U22" s="161">
        <v>0.3</v>
      </c>
      <c r="V22" s="161">
        <f>ROUND(E22*U22,2)</f>
        <v>4.8</v>
      </c>
      <c r="W22" s="161"/>
      <c r="X22" s="161" t="s">
        <v>114</v>
      </c>
      <c r="Y22" s="161" t="s">
        <v>115</v>
      </c>
      <c r="Z22" s="151"/>
      <c r="AA22" s="151"/>
      <c r="AB22" s="151"/>
      <c r="AC22" s="151"/>
      <c r="AD22" s="151"/>
      <c r="AE22" s="151"/>
      <c r="AF22" s="151"/>
      <c r="AG22" s="151" t="s">
        <v>116</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2" x14ac:dyDescent="0.2">
      <c r="A23" s="158"/>
      <c r="B23" s="159"/>
      <c r="C23" s="246" t="s">
        <v>151</v>
      </c>
      <c r="D23" s="247"/>
      <c r="E23" s="247"/>
      <c r="F23" s="247"/>
      <c r="G23" s="247"/>
      <c r="H23" s="161"/>
      <c r="I23" s="161"/>
      <c r="J23" s="161"/>
      <c r="K23" s="161"/>
      <c r="L23" s="161"/>
      <c r="M23" s="161"/>
      <c r="N23" s="160"/>
      <c r="O23" s="160"/>
      <c r="P23" s="160"/>
      <c r="Q23" s="160"/>
      <c r="R23" s="161"/>
      <c r="S23" s="161"/>
      <c r="T23" s="161"/>
      <c r="U23" s="161"/>
      <c r="V23" s="161"/>
      <c r="W23" s="161"/>
      <c r="X23" s="161"/>
      <c r="Y23" s="161"/>
      <c r="Z23" s="151"/>
      <c r="AA23" s="151"/>
      <c r="AB23" s="151"/>
      <c r="AC23" s="151"/>
      <c r="AD23" s="151"/>
      <c r="AE23" s="151"/>
      <c r="AF23" s="151"/>
      <c r="AG23" s="151" t="s">
        <v>133</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2" x14ac:dyDescent="0.2">
      <c r="A24" s="158"/>
      <c r="B24" s="159"/>
      <c r="C24" s="248" t="s">
        <v>152</v>
      </c>
      <c r="D24" s="249"/>
      <c r="E24" s="249"/>
      <c r="F24" s="249"/>
      <c r="G24" s="249"/>
      <c r="H24" s="161"/>
      <c r="I24" s="161"/>
      <c r="J24" s="161"/>
      <c r="K24" s="161"/>
      <c r="L24" s="161"/>
      <c r="M24" s="161"/>
      <c r="N24" s="160"/>
      <c r="O24" s="160"/>
      <c r="P24" s="160"/>
      <c r="Q24" s="160"/>
      <c r="R24" s="161"/>
      <c r="S24" s="161"/>
      <c r="T24" s="161"/>
      <c r="U24" s="161"/>
      <c r="V24" s="161"/>
      <c r="W24" s="161"/>
      <c r="X24" s="161"/>
      <c r="Y24" s="161"/>
      <c r="Z24" s="151"/>
      <c r="AA24" s="151"/>
      <c r="AB24" s="151"/>
      <c r="AC24" s="151"/>
      <c r="AD24" s="151"/>
      <c r="AE24" s="151"/>
      <c r="AF24" s="151"/>
      <c r="AG24" s="151" t="s">
        <v>118</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ht="22.5" outlineLevel="1" x14ac:dyDescent="0.2">
      <c r="A25" s="170">
        <v>11</v>
      </c>
      <c r="B25" s="171" t="s">
        <v>153</v>
      </c>
      <c r="C25" s="185" t="s">
        <v>154</v>
      </c>
      <c r="D25" s="172" t="s">
        <v>111</v>
      </c>
      <c r="E25" s="173">
        <v>18</v>
      </c>
      <c r="F25" s="174"/>
      <c r="G25" s="175">
        <f>ROUND(E25*F25,2)</f>
        <v>0</v>
      </c>
      <c r="H25" s="174"/>
      <c r="I25" s="175">
        <f>ROUND(E25*H25,2)</f>
        <v>0</v>
      </c>
      <c r="J25" s="174"/>
      <c r="K25" s="175">
        <f>ROUND(E25*J25,2)</f>
        <v>0</v>
      </c>
      <c r="L25" s="175">
        <v>21</v>
      </c>
      <c r="M25" s="175">
        <f>G25*(1+L25/100)</f>
        <v>0</v>
      </c>
      <c r="N25" s="173">
        <v>1.01E-3</v>
      </c>
      <c r="O25" s="173">
        <f>ROUND(E25*N25,2)</f>
        <v>0.02</v>
      </c>
      <c r="P25" s="173">
        <v>0</v>
      </c>
      <c r="Q25" s="173">
        <f>ROUND(E25*P25,2)</f>
        <v>0</v>
      </c>
      <c r="R25" s="175" t="s">
        <v>143</v>
      </c>
      <c r="S25" s="175" t="s">
        <v>113</v>
      </c>
      <c r="T25" s="176" t="s">
        <v>144</v>
      </c>
      <c r="U25" s="161">
        <v>0.32</v>
      </c>
      <c r="V25" s="161">
        <f>ROUND(E25*U25,2)</f>
        <v>5.76</v>
      </c>
      <c r="W25" s="161"/>
      <c r="X25" s="161" t="s">
        <v>114</v>
      </c>
      <c r="Y25" s="161" t="s">
        <v>115</v>
      </c>
      <c r="Z25" s="151"/>
      <c r="AA25" s="151"/>
      <c r="AB25" s="151"/>
      <c r="AC25" s="151"/>
      <c r="AD25" s="151"/>
      <c r="AE25" s="151"/>
      <c r="AF25" s="151"/>
      <c r="AG25" s="151" t="s">
        <v>116</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2" x14ac:dyDescent="0.2">
      <c r="A26" s="158"/>
      <c r="B26" s="159"/>
      <c r="C26" s="246" t="s">
        <v>151</v>
      </c>
      <c r="D26" s="247"/>
      <c r="E26" s="247"/>
      <c r="F26" s="247"/>
      <c r="G26" s="247"/>
      <c r="H26" s="161"/>
      <c r="I26" s="161"/>
      <c r="J26" s="161"/>
      <c r="K26" s="161"/>
      <c r="L26" s="161"/>
      <c r="M26" s="161"/>
      <c r="N26" s="160"/>
      <c r="O26" s="160"/>
      <c r="P26" s="160"/>
      <c r="Q26" s="160"/>
      <c r="R26" s="161"/>
      <c r="S26" s="161"/>
      <c r="T26" s="161"/>
      <c r="U26" s="161"/>
      <c r="V26" s="161"/>
      <c r="W26" s="161"/>
      <c r="X26" s="161"/>
      <c r="Y26" s="161"/>
      <c r="Z26" s="151"/>
      <c r="AA26" s="151"/>
      <c r="AB26" s="151"/>
      <c r="AC26" s="151"/>
      <c r="AD26" s="151"/>
      <c r="AE26" s="151"/>
      <c r="AF26" s="151"/>
      <c r="AG26" s="151" t="s">
        <v>133</v>
      </c>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2" x14ac:dyDescent="0.2">
      <c r="A27" s="158"/>
      <c r="B27" s="159"/>
      <c r="C27" s="248" t="s">
        <v>152</v>
      </c>
      <c r="D27" s="249"/>
      <c r="E27" s="249"/>
      <c r="F27" s="249"/>
      <c r="G27" s="249"/>
      <c r="H27" s="161"/>
      <c r="I27" s="161"/>
      <c r="J27" s="161"/>
      <c r="K27" s="161"/>
      <c r="L27" s="161"/>
      <c r="M27" s="161"/>
      <c r="N27" s="160"/>
      <c r="O27" s="160"/>
      <c r="P27" s="160"/>
      <c r="Q27" s="160"/>
      <c r="R27" s="161"/>
      <c r="S27" s="161"/>
      <c r="T27" s="161"/>
      <c r="U27" s="161"/>
      <c r="V27" s="161"/>
      <c r="W27" s="161"/>
      <c r="X27" s="161"/>
      <c r="Y27" s="161"/>
      <c r="Z27" s="151"/>
      <c r="AA27" s="151"/>
      <c r="AB27" s="151"/>
      <c r="AC27" s="151"/>
      <c r="AD27" s="151"/>
      <c r="AE27" s="151"/>
      <c r="AF27" s="151"/>
      <c r="AG27" s="151" t="s">
        <v>118</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ht="22.5" outlineLevel="1" x14ac:dyDescent="0.2">
      <c r="A28" s="177">
        <v>12</v>
      </c>
      <c r="B28" s="178" t="s">
        <v>155</v>
      </c>
      <c r="C28" s="186" t="s">
        <v>156</v>
      </c>
      <c r="D28" s="179" t="s">
        <v>142</v>
      </c>
      <c r="E28" s="180">
        <v>2</v>
      </c>
      <c r="F28" s="181"/>
      <c r="G28" s="182">
        <f>ROUND(E28*F28,2)</f>
        <v>0</v>
      </c>
      <c r="H28" s="181"/>
      <c r="I28" s="182">
        <f>ROUND(E28*H28,2)</f>
        <v>0</v>
      </c>
      <c r="J28" s="181"/>
      <c r="K28" s="182">
        <f>ROUND(E28*J28,2)</f>
        <v>0</v>
      </c>
      <c r="L28" s="182">
        <v>21</v>
      </c>
      <c r="M28" s="182">
        <f>G28*(1+L28/100)</f>
        <v>0</v>
      </c>
      <c r="N28" s="180">
        <v>5.4000000000000001E-4</v>
      </c>
      <c r="O28" s="180">
        <f>ROUND(E28*N28,2)</f>
        <v>0</v>
      </c>
      <c r="P28" s="180">
        <v>0</v>
      </c>
      <c r="Q28" s="180">
        <f>ROUND(E28*P28,2)</f>
        <v>0</v>
      </c>
      <c r="R28" s="182" t="s">
        <v>143</v>
      </c>
      <c r="S28" s="182" t="s">
        <v>113</v>
      </c>
      <c r="T28" s="183" t="s">
        <v>113</v>
      </c>
      <c r="U28" s="161">
        <v>0.27800000000000002</v>
      </c>
      <c r="V28" s="161">
        <f>ROUND(E28*U28,2)</f>
        <v>0.56000000000000005</v>
      </c>
      <c r="W28" s="161"/>
      <c r="X28" s="161" t="s">
        <v>114</v>
      </c>
      <c r="Y28" s="161" t="s">
        <v>115</v>
      </c>
      <c r="Z28" s="151"/>
      <c r="AA28" s="151"/>
      <c r="AB28" s="151"/>
      <c r="AC28" s="151"/>
      <c r="AD28" s="151"/>
      <c r="AE28" s="151"/>
      <c r="AF28" s="151"/>
      <c r="AG28" s="151" t="s">
        <v>116</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ht="22.5" outlineLevel="1" x14ac:dyDescent="0.2">
      <c r="A29" s="177">
        <v>13</v>
      </c>
      <c r="B29" s="178" t="s">
        <v>157</v>
      </c>
      <c r="C29" s="186" t="s">
        <v>158</v>
      </c>
      <c r="D29" s="179" t="s">
        <v>142</v>
      </c>
      <c r="E29" s="180">
        <v>2</v>
      </c>
      <c r="F29" s="181"/>
      <c r="G29" s="182">
        <f>ROUND(E29*F29,2)</f>
        <v>0</v>
      </c>
      <c r="H29" s="181"/>
      <c r="I29" s="182">
        <f>ROUND(E29*H29,2)</f>
        <v>0</v>
      </c>
      <c r="J29" s="181"/>
      <c r="K29" s="182">
        <f>ROUND(E29*J29,2)</f>
        <v>0</v>
      </c>
      <c r="L29" s="182">
        <v>21</v>
      </c>
      <c r="M29" s="182">
        <f>G29*(1+L29/100)</f>
        <v>0</v>
      </c>
      <c r="N29" s="180">
        <v>5.9999999999999995E-4</v>
      </c>
      <c r="O29" s="180">
        <f>ROUND(E29*N29,2)</f>
        <v>0</v>
      </c>
      <c r="P29" s="180">
        <v>0</v>
      </c>
      <c r="Q29" s="180">
        <f>ROUND(E29*P29,2)</f>
        <v>0</v>
      </c>
      <c r="R29" s="182" t="s">
        <v>143</v>
      </c>
      <c r="S29" s="182" t="s">
        <v>113</v>
      </c>
      <c r="T29" s="183" t="s">
        <v>113</v>
      </c>
      <c r="U29" s="161">
        <v>0.31</v>
      </c>
      <c r="V29" s="161">
        <f>ROUND(E29*U29,2)</f>
        <v>0.62</v>
      </c>
      <c r="W29" s="161"/>
      <c r="X29" s="161" t="s">
        <v>114</v>
      </c>
      <c r="Y29" s="161" t="s">
        <v>115</v>
      </c>
      <c r="Z29" s="151"/>
      <c r="AA29" s="151"/>
      <c r="AB29" s="151"/>
      <c r="AC29" s="151"/>
      <c r="AD29" s="151"/>
      <c r="AE29" s="151"/>
      <c r="AF29" s="151"/>
      <c r="AG29" s="151" t="s">
        <v>116</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77">
        <v>14</v>
      </c>
      <c r="B30" s="178" t="s">
        <v>159</v>
      </c>
      <c r="C30" s="186" t="s">
        <v>160</v>
      </c>
      <c r="D30" s="179" t="s">
        <v>128</v>
      </c>
      <c r="E30" s="180">
        <v>3.2620000000000003E-2</v>
      </c>
      <c r="F30" s="181"/>
      <c r="G30" s="182">
        <f>ROUND(E30*F30,2)</f>
        <v>0</v>
      </c>
      <c r="H30" s="181"/>
      <c r="I30" s="182">
        <f>ROUND(E30*H30,2)</f>
        <v>0</v>
      </c>
      <c r="J30" s="181"/>
      <c r="K30" s="182">
        <f>ROUND(E30*J30,2)</f>
        <v>0</v>
      </c>
      <c r="L30" s="182">
        <v>21</v>
      </c>
      <c r="M30" s="182">
        <f>G30*(1+L30/100)</f>
        <v>0</v>
      </c>
      <c r="N30" s="180">
        <v>0</v>
      </c>
      <c r="O30" s="180">
        <f>ROUND(E30*N30,2)</f>
        <v>0</v>
      </c>
      <c r="P30" s="180">
        <v>0</v>
      </c>
      <c r="Q30" s="180">
        <f>ROUND(E30*P30,2)</f>
        <v>0</v>
      </c>
      <c r="R30" s="182" t="s">
        <v>143</v>
      </c>
      <c r="S30" s="182" t="s">
        <v>113</v>
      </c>
      <c r="T30" s="183" t="s">
        <v>113</v>
      </c>
      <c r="U30" s="161">
        <v>3.5630000000000002</v>
      </c>
      <c r="V30" s="161">
        <f>ROUND(E30*U30,2)</f>
        <v>0.12</v>
      </c>
      <c r="W30" s="161"/>
      <c r="X30" s="161" t="s">
        <v>130</v>
      </c>
      <c r="Y30" s="161" t="s">
        <v>115</v>
      </c>
      <c r="Z30" s="151"/>
      <c r="AA30" s="151"/>
      <c r="AB30" s="151"/>
      <c r="AC30" s="151"/>
      <c r="AD30" s="151"/>
      <c r="AE30" s="151"/>
      <c r="AF30" s="151"/>
      <c r="AG30" s="151" t="s">
        <v>131</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x14ac:dyDescent="0.2">
      <c r="A31" s="163" t="s">
        <v>107</v>
      </c>
      <c r="B31" s="164" t="s">
        <v>68</v>
      </c>
      <c r="C31" s="184" t="s">
        <v>69</v>
      </c>
      <c r="D31" s="165"/>
      <c r="E31" s="166"/>
      <c r="F31" s="167"/>
      <c r="G31" s="167">
        <f>SUMIF(AG32:AG47,"&lt;&gt;NOR",G32:G47)</f>
        <v>0</v>
      </c>
      <c r="H31" s="167"/>
      <c r="I31" s="167">
        <f>SUM(I32:I47)</f>
        <v>0</v>
      </c>
      <c r="J31" s="167"/>
      <c r="K31" s="167">
        <f>SUM(K32:K47)</f>
        <v>0</v>
      </c>
      <c r="L31" s="167"/>
      <c r="M31" s="167">
        <f>SUM(M32:M47)</f>
        <v>0</v>
      </c>
      <c r="N31" s="166"/>
      <c r="O31" s="166">
        <f>SUM(O32:O47)</f>
        <v>0.02</v>
      </c>
      <c r="P31" s="166"/>
      <c r="Q31" s="166">
        <f>SUM(Q32:Q47)</f>
        <v>0</v>
      </c>
      <c r="R31" s="167"/>
      <c r="S31" s="167"/>
      <c r="T31" s="168"/>
      <c r="U31" s="162"/>
      <c r="V31" s="162">
        <f>SUM(V32:V47)</f>
        <v>5.72</v>
      </c>
      <c r="W31" s="162"/>
      <c r="X31" s="162"/>
      <c r="Y31" s="162"/>
      <c r="AG31" t="s">
        <v>108</v>
      </c>
    </row>
    <row r="32" spans="1:60" ht="22.5" outlineLevel="1" x14ac:dyDescent="0.2">
      <c r="A32" s="177">
        <v>15</v>
      </c>
      <c r="B32" s="178" t="s">
        <v>161</v>
      </c>
      <c r="C32" s="186" t="s">
        <v>241</v>
      </c>
      <c r="D32" s="179" t="s">
        <v>135</v>
      </c>
      <c r="E32" s="180">
        <v>1</v>
      </c>
      <c r="F32" s="181"/>
      <c r="G32" s="182">
        <f>ROUND(E32*F32,2)</f>
        <v>0</v>
      </c>
      <c r="H32" s="181"/>
      <c r="I32" s="182">
        <f>ROUND(E32*H32,2)</f>
        <v>0</v>
      </c>
      <c r="J32" s="181"/>
      <c r="K32" s="182">
        <f>ROUND(E32*J32,2)</f>
        <v>0</v>
      </c>
      <c r="L32" s="182">
        <v>21</v>
      </c>
      <c r="M32" s="182">
        <f>G32*(1+L32/100)</f>
        <v>0</v>
      </c>
      <c r="N32" s="180">
        <v>0</v>
      </c>
      <c r="O32" s="180">
        <f>ROUND(E32*N32,2)</f>
        <v>0</v>
      </c>
      <c r="P32" s="180">
        <v>0</v>
      </c>
      <c r="Q32" s="180">
        <f>ROUND(E32*P32,2)</f>
        <v>0</v>
      </c>
      <c r="R32" s="182"/>
      <c r="S32" s="182" t="s">
        <v>136</v>
      </c>
      <c r="T32" s="183" t="s">
        <v>137</v>
      </c>
      <c r="U32" s="161">
        <v>0</v>
      </c>
      <c r="V32" s="161">
        <f>ROUND(E32*U32,2)</f>
        <v>0</v>
      </c>
      <c r="W32" s="161"/>
      <c r="X32" s="161" t="s">
        <v>114</v>
      </c>
      <c r="Y32" s="161" t="s">
        <v>115</v>
      </c>
      <c r="Z32" s="151"/>
      <c r="AA32" s="151"/>
      <c r="AB32" s="151"/>
      <c r="AC32" s="151"/>
      <c r="AD32" s="151"/>
      <c r="AE32" s="151"/>
      <c r="AF32" s="151"/>
      <c r="AG32" s="151" t="s">
        <v>116</v>
      </c>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77">
        <v>16</v>
      </c>
      <c r="B33" s="178" t="s">
        <v>162</v>
      </c>
      <c r="C33" s="186" t="s">
        <v>163</v>
      </c>
      <c r="D33" s="179" t="s">
        <v>135</v>
      </c>
      <c r="E33" s="180">
        <v>2</v>
      </c>
      <c r="F33" s="181"/>
      <c r="G33" s="182">
        <f>ROUND(E33*F33,2)</f>
        <v>0</v>
      </c>
      <c r="H33" s="181"/>
      <c r="I33" s="182">
        <f>ROUND(E33*H33,2)</f>
        <v>0</v>
      </c>
      <c r="J33" s="181"/>
      <c r="K33" s="182">
        <f>ROUND(E33*J33,2)</f>
        <v>0</v>
      </c>
      <c r="L33" s="182">
        <v>21</v>
      </c>
      <c r="M33" s="182">
        <f>G33*(1+L33/100)</f>
        <v>0</v>
      </c>
      <c r="N33" s="180">
        <v>0</v>
      </c>
      <c r="O33" s="180">
        <f>ROUND(E33*N33,2)</f>
        <v>0</v>
      </c>
      <c r="P33" s="180">
        <v>0</v>
      </c>
      <c r="Q33" s="180">
        <f>ROUND(E33*P33,2)</f>
        <v>0</v>
      </c>
      <c r="R33" s="182"/>
      <c r="S33" s="182" t="s">
        <v>136</v>
      </c>
      <c r="T33" s="183" t="s">
        <v>137</v>
      </c>
      <c r="U33" s="161">
        <v>0</v>
      </c>
      <c r="V33" s="161">
        <f>ROUND(E33*U33,2)</f>
        <v>0</v>
      </c>
      <c r="W33" s="161"/>
      <c r="X33" s="161" t="s">
        <v>114</v>
      </c>
      <c r="Y33" s="161" t="s">
        <v>115</v>
      </c>
      <c r="Z33" s="151"/>
      <c r="AA33" s="151"/>
      <c r="AB33" s="151"/>
      <c r="AC33" s="151"/>
      <c r="AD33" s="151"/>
      <c r="AE33" s="151"/>
      <c r="AF33" s="151"/>
      <c r="AG33" s="151" t="s">
        <v>116</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77">
        <v>17</v>
      </c>
      <c r="B34" s="178" t="s">
        <v>164</v>
      </c>
      <c r="C34" s="186" t="s">
        <v>240</v>
      </c>
      <c r="D34" s="179" t="s">
        <v>135</v>
      </c>
      <c r="E34" s="180">
        <v>1</v>
      </c>
      <c r="F34" s="181"/>
      <c r="G34" s="182">
        <f>ROUND(E34*F34,2)</f>
        <v>0</v>
      </c>
      <c r="H34" s="181"/>
      <c r="I34" s="182">
        <f>ROUND(E34*H34,2)</f>
        <v>0</v>
      </c>
      <c r="J34" s="181"/>
      <c r="K34" s="182">
        <f>ROUND(E34*J34,2)</f>
        <v>0</v>
      </c>
      <c r="L34" s="182">
        <v>21</v>
      </c>
      <c r="M34" s="182">
        <f>G34*(1+L34/100)</f>
        <v>0</v>
      </c>
      <c r="N34" s="180">
        <v>0</v>
      </c>
      <c r="O34" s="180">
        <f>ROUND(E34*N34,2)</f>
        <v>0</v>
      </c>
      <c r="P34" s="180">
        <v>0</v>
      </c>
      <c r="Q34" s="180">
        <f>ROUND(E34*P34,2)</f>
        <v>0</v>
      </c>
      <c r="R34" s="182"/>
      <c r="S34" s="182" t="s">
        <v>136</v>
      </c>
      <c r="T34" s="183" t="s">
        <v>137</v>
      </c>
      <c r="U34" s="161">
        <v>0</v>
      </c>
      <c r="V34" s="161">
        <f>ROUND(E34*U34,2)</f>
        <v>0</v>
      </c>
      <c r="W34" s="161"/>
      <c r="X34" s="161" t="s">
        <v>114</v>
      </c>
      <c r="Y34" s="161" t="s">
        <v>115</v>
      </c>
      <c r="Z34" s="151"/>
      <c r="AA34" s="151"/>
      <c r="AB34" s="151"/>
      <c r="AC34" s="151"/>
      <c r="AD34" s="151"/>
      <c r="AE34" s="151"/>
      <c r="AF34" s="151"/>
      <c r="AG34" s="151" t="s">
        <v>116</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70">
        <v>18</v>
      </c>
      <c r="B35" s="171" t="s">
        <v>165</v>
      </c>
      <c r="C35" s="185" t="s">
        <v>166</v>
      </c>
      <c r="D35" s="172" t="s">
        <v>135</v>
      </c>
      <c r="E35" s="173">
        <v>2</v>
      </c>
      <c r="F35" s="174"/>
      <c r="G35" s="175">
        <f>ROUND(E35*F35,2)</f>
        <v>0</v>
      </c>
      <c r="H35" s="174"/>
      <c r="I35" s="175">
        <f>ROUND(E35*H35,2)</f>
        <v>0</v>
      </c>
      <c r="J35" s="174"/>
      <c r="K35" s="175">
        <f>ROUND(E35*J35,2)</f>
        <v>0</v>
      </c>
      <c r="L35" s="175">
        <v>21</v>
      </c>
      <c r="M35" s="175">
        <f>G35*(1+L35/100)</f>
        <v>0</v>
      </c>
      <c r="N35" s="173">
        <v>1.238E-2</v>
      </c>
      <c r="O35" s="173">
        <f>ROUND(E35*N35,2)</f>
        <v>0.02</v>
      </c>
      <c r="P35" s="173">
        <v>0</v>
      </c>
      <c r="Q35" s="173">
        <f>ROUND(E35*P35,2)</f>
        <v>0</v>
      </c>
      <c r="R35" s="175"/>
      <c r="S35" s="175" t="s">
        <v>136</v>
      </c>
      <c r="T35" s="176" t="s">
        <v>137</v>
      </c>
      <c r="U35" s="161">
        <v>0.79</v>
      </c>
      <c r="V35" s="161">
        <f>ROUND(E35*U35,2)</f>
        <v>1.58</v>
      </c>
      <c r="W35" s="161"/>
      <c r="X35" s="161" t="s">
        <v>114</v>
      </c>
      <c r="Y35" s="161" t="s">
        <v>115</v>
      </c>
      <c r="Z35" s="151"/>
      <c r="AA35" s="151"/>
      <c r="AB35" s="151"/>
      <c r="AC35" s="151"/>
      <c r="AD35" s="151"/>
      <c r="AE35" s="151"/>
      <c r="AF35" s="151"/>
      <c r="AG35" s="151" t="s">
        <v>116</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2" x14ac:dyDescent="0.2">
      <c r="A36" s="158"/>
      <c r="B36" s="159"/>
      <c r="C36" s="250" t="s">
        <v>167</v>
      </c>
      <c r="D36" s="251"/>
      <c r="E36" s="251"/>
      <c r="F36" s="251"/>
      <c r="G36" s="251"/>
      <c r="H36" s="161"/>
      <c r="I36" s="161"/>
      <c r="J36" s="161"/>
      <c r="K36" s="161"/>
      <c r="L36" s="161"/>
      <c r="M36" s="161"/>
      <c r="N36" s="160"/>
      <c r="O36" s="160"/>
      <c r="P36" s="160"/>
      <c r="Q36" s="160"/>
      <c r="R36" s="161"/>
      <c r="S36" s="161"/>
      <c r="T36" s="161"/>
      <c r="U36" s="161"/>
      <c r="V36" s="161"/>
      <c r="W36" s="161"/>
      <c r="X36" s="161"/>
      <c r="Y36" s="161"/>
      <c r="Z36" s="151"/>
      <c r="AA36" s="151"/>
      <c r="AB36" s="151"/>
      <c r="AC36" s="151"/>
      <c r="AD36" s="151"/>
      <c r="AE36" s="151"/>
      <c r="AF36" s="151"/>
      <c r="AG36" s="151" t="s">
        <v>118</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77">
        <v>19</v>
      </c>
      <c r="B37" s="178" t="s">
        <v>168</v>
      </c>
      <c r="C37" s="186" t="s">
        <v>169</v>
      </c>
      <c r="D37" s="179" t="s">
        <v>142</v>
      </c>
      <c r="E37" s="180">
        <v>2</v>
      </c>
      <c r="F37" s="181"/>
      <c r="G37" s="182">
        <f t="shared" ref="G37:G47" si="0">ROUND(E37*F37,2)</f>
        <v>0</v>
      </c>
      <c r="H37" s="181"/>
      <c r="I37" s="182">
        <f t="shared" ref="I37:I47" si="1">ROUND(E37*H37,2)</f>
        <v>0</v>
      </c>
      <c r="J37" s="181"/>
      <c r="K37" s="182">
        <f t="shared" ref="K37:K47" si="2">ROUND(E37*J37,2)</f>
        <v>0</v>
      </c>
      <c r="L37" s="182">
        <v>21</v>
      </c>
      <c r="M37" s="182">
        <f t="shared" ref="M37:M47" si="3">G37*(1+L37/100)</f>
        <v>0</v>
      </c>
      <c r="N37" s="180">
        <v>1E-4</v>
      </c>
      <c r="O37" s="180">
        <f t="shared" ref="O37:O47" si="4">ROUND(E37*N37,2)</f>
        <v>0</v>
      </c>
      <c r="P37" s="180">
        <v>0</v>
      </c>
      <c r="Q37" s="180">
        <f t="shared" ref="Q37:Q47" si="5">ROUND(E37*P37,2)</f>
        <v>0</v>
      </c>
      <c r="R37" s="182" t="s">
        <v>143</v>
      </c>
      <c r="S37" s="182" t="s">
        <v>113</v>
      </c>
      <c r="T37" s="183" t="s">
        <v>144</v>
      </c>
      <c r="U37" s="161">
        <v>0.06</v>
      </c>
      <c r="V37" s="161">
        <f t="shared" ref="V37:V47" si="6">ROUND(E37*U37,2)</f>
        <v>0.12</v>
      </c>
      <c r="W37" s="161"/>
      <c r="X37" s="161" t="s">
        <v>114</v>
      </c>
      <c r="Y37" s="161" t="s">
        <v>115</v>
      </c>
      <c r="Z37" s="151"/>
      <c r="AA37" s="151"/>
      <c r="AB37" s="151"/>
      <c r="AC37" s="151"/>
      <c r="AD37" s="151"/>
      <c r="AE37" s="151"/>
      <c r="AF37" s="151"/>
      <c r="AG37" s="151" t="s">
        <v>116</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77">
        <v>20</v>
      </c>
      <c r="B38" s="178" t="s">
        <v>170</v>
      </c>
      <c r="C38" s="186" t="s">
        <v>171</v>
      </c>
      <c r="D38" s="179" t="s">
        <v>142</v>
      </c>
      <c r="E38" s="180">
        <v>2</v>
      </c>
      <c r="F38" s="181"/>
      <c r="G38" s="182">
        <f t="shared" si="0"/>
        <v>0</v>
      </c>
      <c r="H38" s="181"/>
      <c r="I38" s="182">
        <f t="shared" si="1"/>
        <v>0</v>
      </c>
      <c r="J38" s="181"/>
      <c r="K38" s="182">
        <f t="shared" si="2"/>
        <v>0</v>
      </c>
      <c r="L38" s="182">
        <v>21</v>
      </c>
      <c r="M38" s="182">
        <f t="shared" si="3"/>
        <v>0</v>
      </c>
      <c r="N38" s="180">
        <v>1.8000000000000001E-4</v>
      </c>
      <c r="O38" s="180">
        <f t="shared" si="4"/>
        <v>0</v>
      </c>
      <c r="P38" s="180">
        <v>0</v>
      </c>
      <c r="Q38" s="180">
        <f t="shared" si="5"/>
        <v>0</v>
      </c>
      <c r="R38" s="182" t="s">
        <v>143</v>
      </c>
      <c r="S38" s="182" t="s">
        <v>113</v>
      </c>
      <c r="T38" s="183" t="s">
        <v>113</v>
      </c>
      <c r="U38" s="161">
        <v>0.17</v>
      </c>
      <c r="V38" s="161">
        <f t="shared" si="6"/>
        <v>0.34</v>
      </c>
      <c r="W38" s="161"/>
      <c r="X38" s="161" t="s">
        <v>114</v>
      </c>
      <c r="Y38" s="161" t="s">
        <v>115</v>
      </c>
      <c r="Z38" s="151"/>
      <c r="AA38" s="151"/>
      <c r="AB38" s="151"/>
      <c r="AC38" s="151"/>
      <c r="AD38" s="151"/>
      <c r="AE38" s="151"/>
      <c r="AF38" s="151"/>
      <c r="AG38" s="151" t="s">
        <v>116</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77">
        <v>21</v>
      </c>
      <c r="B39" s="178" t="s">
        <v>172</v>
      </c>
      <c r="C39" s="186" t="s">
        <v>173</v>
      </c>
      <c r="D39" s="179" t="s">
        <v>142</v>
      </c>
      <c r="E39" s="180">
        <v>4</v>
      </c>
      <c r="F39" s="181"/>
      <c r="G39" s="182">
        <f t="shared" si="0"/>
        <v>0</v>
      </c>
      <c r="H39" s="181"/>
      <c r="I39" s="182">
        <f t="shared" si="1"/>
        <v>0</v>
      </c>
      <c r="J39" s="181"/>
      <c r="K39" s="182">
        <f t="shared" si="2"/>
        <v>0</v>
      </c>
      <c r="L39" s="182">
        <v>21</v>
      </c>
      <c r="M39" s="182">
        <f t="shared" si="3"/>
        <v>0</v>
      </c>
      <c r="N39" s="180">
        <v>3.1E-4</v>
      </c>
      <c r="O39" s="180">
        <f t="shared" si="4"/>
        <v>0</v>
      </c>
      <c r="P39" s="180">
        <v>0</v>
      </c>
      <c r="Q39" s="180">
        <f t="shared" si="5"/>
        <v>0</v>
      </c>
      <c r="R39" s="182" t="s">
        <v>143</v>
      </c>
      <c r="S39" s="182" t="s">
        <v>113</v>
      </c>
      <c r="T39" s="183" t="s">
        <v>113</v>
      </c>
      <c r="U39" s="161">
        <v>0.20699999999999999</v>
      </c>
      <c r="V39" s="161">
        <f t="shared" si="6"/>
        <v>0.83</v>
      </c>
      <c r="W39" s="161"/>
      <c r="X39" s="161" t="s">
        <v>114</v>
      </c>
      <c r="Y39" s="161" t="s">
        <v>115</v>
      </c>
      <c r="Z39" s="151"/>
      <c r="AA39" s="151"/>
      <c r="AB39" s="151"/>
      <c r="AC39" s="151"/>
      <c r="AD39" s="151"/>
      <c r="AE39" s="151"/>
      <c r="AF39" s="151"/>
      <c r="AG39" s="151" t="s">
        <v>116</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ht="22.5" outlineLevel="1" x14ac:dyDescent="0.2">
      <c r="A40" s="177">
        <v>22</v>
      </c>
      <c r="B40" s="178" t="s">
        <v>174</v>
      </c>
      <c r="C40" s="186" t="s">
        <v>175</v>
      </c>
      <c r="D40" s="179" t="s">
        <v>142</v>
      </c>
      <c r="E40" s="180">
        <v>2</v>
      </c>
      <c r="F40" s="181"/>
      <c r="G40" s="182">
        <f t="shared" si="0"/>
        <v>0</v>
      </c>
      <c r="H40" s="181"/>
      <c r="I40" s="182">
        <f t="shared" si="1"/>
        <v>0</v>
      </c>
      <c r="J40" s="181"/>
      <c r="K40" s="182">
        <f t="shared" si="2"/>
        <v>0</v>
      </c>
      <c r="L40" s="182">
        <v>21</v>
      </c>
      <c r="M40" s="182">
        <f t="shared" si="3"/>
        <v>0</v>
      </c>
      <c r="N40" s="180">
        <v>4.4000000000000002E-4</v>
      </c>
      <c r="O40" s="180">
        <f t="shared" si="4"/>
        <v>0</v>
      </c>
      <c r="P40" s="180">
        <v>0</v>
      </c>
      <c r="Q40" s="180">
        <f t="shared" si="5"/>
        <v>0</v>
      </c>
      <c r="R40" s="182" t="s">
        <v>143</v>
      </c>
      <c r="S40" s="182" t="s">
        <v>113</v>
      </c>
      <c r="T40" s="183" t="s">
        <v>113</v>
      </c>
      <c r="U40" s="161">
        <v>0.16</v>
      </c>
      <c r="V40" s="161">
        <f t="shared" si="6"/>
        <v>0.32</v>
      </c>
      <c r="W40" s="161"/>
      <c r="X40" s="161" t="s">
        <v>114</v>
      </c>
      <c r="Y40" s="161" t="s">
        <v>115</v>
      </c>
      <c r="Z40" s="151"/>
      <c r="AA40" s="151"/>
      <c r="AB40" s="151"/>
      <c r="AC40" s="151"/>
      <c r="AD40" s="151"/>
      <c r="AE40" s="151"/>
      <c r="AF40" s="151"/>
      <c r="AG40" s="151" t="s">
        <v>116</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ht="22.5" outlineLevel="1" x14ac:dyDescent="0.2">
      <c r="A41" s="177">
        <v>23</v>
      </c>
      <c r="B41" s="178" t="s">
        <v>176</v>
      </c>
      <c r="C41" s="186" t="s">
        <v>177</v>
      </c>
      <c r="D41" s="179" t="s">
        <v>142</v>
      </c>
      <c r="E41" s="180">
        <v>2</v>
      </c>
      <c r="F41" s="181"/>
      <c r="G41" s="182">
        <f t="shared" si="0"/>
        <v>0</v>
      </c>
      <c r="H41" s="181"/>
      <c r="I41" s="182">
        <f t="shared" si="1"/>
        <v>0</v>
      </c>
      <c r="J41" s="181"/>
      <c r="K41" s="182">
        <f t="shared" si="2"/>
        <v>0</v>
      </c>
      <c r="L41" s="182">
        <v>21</v>
      </c>
      <c r="M41" s="182">
        <f t="shared" si="3"/>
        <v>0</v>
      </c>
      <c r="N41" s="180">
        <v>4.4000000000000002E-4</v>
      </c>
      <c r="O41" s="180">
        <f t="shared" si="4"/>
        <v>0</v>
      </c>
      <c r="P41" s="180">
        <v>0</v>
      </c>
      <c r="Q41" s="180">
        <f t="shared" si="5"/>
        <v>0</v>
      </c>
      <c r="R41" s="182" t="s">
        <v>143</v>
      </c>
      <c r="S41" s="182" t="s">
        <v>113</v>
      </c>
      <c r="T41" s="183" t="s">
        <v>113</v>
      </c>
      <c r="U41" s="161">
        <v>0.16</v>
      </c>
      <c r="V41" s="161">
        <f t="shared" si="6"/>
        <v>0.32</v>
      </c>
      <c r="W41" s="161"/>
      <c r="X41" s="161" t="s">
        <v>114</v>
      </c>
      <c r="Y41" s="161" t="s">
        <v>115</v>
      </c>
      <c r="Z41" s="151"/>
      <c r="AA41" s="151"/>
      <c r="AB41" s="151"/>
      <c r="AC41" s="151"/>
      <c r="AD41" s="151"/>
      <c r="AE41" s="151"/>
      <c r="AF41" s="151"/>
      <c r="AG41" s="151" t="s">
        <v>116</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77">
        <v>24</v>
      </c>
      <c r="B42" s="178" t="s">
        <v>178</v>
      </c>
      <c r="C42" s="186" t="s">
        <v>179</v>
      </c>
      <c r="D42" s="179" t="s">
        <v>142</v>
      </c>
      <c r="E42" s="180">
        <v>1</v>
      </c>
      <c r="F42" s="181"/>
      <c r="G42" s="182">
        <f t="shared" si="0"/>
        <v>0</v>
      </c>
      <c r="H42" s="181"/>
      <c r="I42" s="182">
        <f t="shared" si="1"/>
        <v>0</v>
      </c>
      <c r="J42" s="181"/>
      <c r="K42" s="182">
        <f t="shared" si="2"/>
        <v>0</v>
      </c>
      <c r="L42" s="182">
        <v>21</v>
      </c>
      <c r="M42" s="182">
        <f t="shared" si="3"/>
        <v>0</v>
      </c>
      <c r="N42" s="180">
        <v>2.5000000000000001E-4</v>
      </c>
      <c r="O42" s="180">
        <f t="shared" si="4"/>
        <v>0</v>
      </c>
      <c r="P42" s="180">
        <v>0</v>
      </c>
      <c r="Q42" s="180">
        <f t="shared" si="5"/>
        <v>0</v>
      </c>
      <c r="R42" s="182" t="s">
        <v>143</v>
      </c>
      <c r="S42" s="182" t="s">
        <v>113</v>
      </c>
      <c r="T42" s="183" t="s">
        <v>113</v>
      </c>
      <c r="U42" s="161">
        <v>0.21</v>
      </c>
      <c r="V42" s="161">
        <f t="shared" si="6"/>
        <v>0.21</v>
      </c>
      <c r="W42" s="161"/>
      <c r="X42" s="161" t="s">
        <v>114</v>
      </c>
      <c r="Y42" s="161" t="s">
        <v>115</v>
      </c>
      <c r="Z42" s="151"/>
      <c r="AA42" s="151"/>
      <c r="AB42" s="151"/>
      <c r="AC42" s="151"/>
      <c r="AD42" s="151"/>
      <c r="AE42" s="151"/>
      <c r="AF42" s="151"/>
      <c r="AG42" s="151" t="s">
        <v>116</v>
      </c>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77">
        <v>25</v>
      </c>
      <c r="B43" s="178" t="s">
        <v>180</v>
      </c>
      <c r="C43" s="186" t="s">
        <v>181</v>
      </c>
      <c r="D43" s="179" t="s">
        <v>135</v>
      </c>
      <c r="E43" s="180">
        <v>4</v>
      </c>
      <c r="F43" s="181"/>
      <c r="G43" s="182">
        <f t="shared" si="0"/>
        <v>0</v>
      </c>
      <c r="H43" s="181"/>
      <c r="I43" s="182">
        <f t="shared" si="1"/>
        <v>0</v>
      </c>
      <c r="J43" s="181"/>
      <c r="K43" s="182">
        <f t="shared" si="2"/>
        <v>0</v>
      </c>
      <c r="L43" s="182">
        <v>21</v>
      </c>
      <c r="M43" s="182">
        <f t="shared" si="3"/>
        <v>0</v>
      </c>
      <c r="N43" s="180">
        <v>1.0399999999999999E-3</v>
      </c>
      <c r="O43" s="180">
        <f t="shared" si="4"/>
        <v>0</v>
      </c>
      <c r="P43" s="180">
        <v>0</v>
      </c>
      <c r="Q43" s="180">
        <f t="shared" si="5"/>
        <v>0</v>
      </c>
      <c r="R43" s="182"/>
      <c r="S43" s="182" t="s">
        <v>136</v>
      </c>
      <c r="T43" s="183" t="s">
        <v>137</v>
      </c>
      <c r="U43" s="161">
        <v>0</v>
      </c>
      <c r="V43" s="161">
        <f t="shared" si="6"/>
        <v>0</v>
      </c>
      <c r="W43" s="161"/>
      <c r="X43" s="161" t="s">
        <v>114</v>
      </c>
      <c r="Y43" s="161" t="s">
        <v>115</v>
      </c>
      <c r="Z43" s="151"/>
      <c r="AA43" s="151"/>
      <c r="AB43" s="151"/>
      <c r="AC43" s="151"/>
      <c r="AD43" s="151"/>
      <c r="AE43" s="151"/>
      <c r="AF43" s="151"/>
      <c r="AG43" s="151" t="s">
        <v>116</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77">
        <v>26</v>
      </c>
      <c r="B44" s="178" t="s">
        <v>182</v>
      </c>
      <c r="C44" s="186" t="s">
        <v>183</v>
      </c>
      <c r="D44" s="179" t="s">
        <v>142</v>
      </c>
      <c r="E44" s="180">
        <v>6</v>
      </c>
      <c r="F44" s="181"/>
      <c r="G44" s="182">
        <f t="shared" si="0"/>
        <v>0</v>
      </c>
      <c r="H44" s="181"/>
      <c r="I44" s="182">
        <f t="shared" si="1"/>
        <v>0</v>
      </c>
      <c r="J44" s="181"/>
      <c r="K44" s="182">
        <f t="shared" si="2"/>
        <v>0</v>
      </c>
      <c r="L44" s="182">
        <v>21</v>
      </c>
      <c r="M44" s="182">
        <f t="shared" si="3"/>
        <v>0</v>
      </c>
      <c r="N44" s="180">
        <v>3.6999999999999999E-4</v>
      </c>
      <c r="O44" s="180">
        <f t="shared" si="4"/>
        <v>0</v>
      </c>
      <c r="P44" s="180">
        <v>0</v>
      </c>
      <c r="Q44" s="180">
        <f t="shared" si="5"/>
        <v>0</v>
      </c>
      <c r="R44" s="182" t="s">
        <v>143</v>
      </c>
      <c r="S44" s="182" t="s">
        <v>113</v>
      </c>
      <c r="T44" s="183" t="s">
        <v>113</v>
      </c>
      <c r="U44" s="161">
        <v>0.31900000000000001</v>
      </c>
      <c r="V44" s="161">
        <f t="shared" si="6"/>
        <v>1.91</v>
      </c>
      <c r="W44" s="161"/>
      <c r="X44" s="161" t="s">
        <v>114</v>
      </c>
      <c r="Y44" s="161" t="s">
        <v>115</v>
      </c>
      <c r="Z44" s="151"/>
      <c r="AA44" s="151"/>
      <c r="AB44" s="151"/>
      <c r="AC44" s="151"/>
      <c r="AD44" s="151"/>
      <c r="AE44" s="151"/>
      <c r="AF44" s="151"/>
      <c r="AG44" s="151" t="s">
        <v>116</v>
      </c>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ht="33.75" outlineLevel="1" x14ac:dyDescent="0.2">
      <c r="A45" s="177">
        <v>27</v>
      </c>
      <c r="B45" s="178" t="s">
        <v>184</v>
      </c>
      <c r="C45" s="186" t="s">
        <v>185</v>
      </c>
      <c r="D45" s="179" t="s">
        <v>142</v>
      </c>
      <c r="E45" s="180">
        <v>2</v>
      </c>
      <c r="F45" s="181"/>
      <c r="G45" s="182">
        <f t="shared" si="0"/>
        <v>0</v>
      </c>
      <c r="H45" s="181"/>
      <c r="I45" s="182">
        <f t="shared" si="1"/>
        <v>0</v>
      </c>
      <c r="J45" s="181"/>
      <c r="K45" s="182">
        <f t="shared" si="2"/>
        <v>0</v>
      </c>
      <c r="L45" s="182">
        <v>21</v>
      </c>
      <c r="M45" s="182">
        <f t="shared" si="3"/>
        <v>0</v>
      </c>
      <c r="N45" s="180">
        <v>0</v>
      </c>
      <c r="O45" s="180">
        <f t="shared" si="4"/>
        <v>0</v>
      </c>
      <c r="P45" s="180">
        <v>0</v>
      </c>
      <c r="Q45" s="180">
        <f t="shared" si="5"/>
        <v>0</v>
      </c>
      <c r="R45" s="182" t="s">
        <v>121</v>
      </c>
      <c r="S45" s="182" t="s">
        <v>113</v>
      </c>
      <c r="T45" s="183" t="s">
        <v>186</v>
      </c>
      <c r="U45" s="161">
        <v>0</v>
      </c>
      <c r="V45" s="161">
        <f t="shared" si="6"/>
        <v>0</v>
      </c>
      <c r="W45" s="161"/>
      <c r="X45" s="161" t="s">
        <v>122</v>
      </c>
      <c r="Y45" s="161" t="s">
        <v>115</v>
      </c>
      <c r="Z45" s="151"/>
      <c r="AA45" s="151"/>
      <c r="AB45" s="151"/>
      <c r="AC45" s="151"/>
      <c r="AD45" s="151"/>
      <c r="AE45" s="151"/>
      <c r="AF45" s="151"/>
      <c r="AG45" s="151" t="s">
        <v>123</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77">
        <v>28</v>
      </c>
      <c r="B46" s="178" t="s">
        <v>187</v>
      </c>
      <c r="C46" s="186" t="s">
        <v>188</v>
      </c>
      <c r="D46" s="179" t="s">
        <v>142</v>
      </c>
      <c r="E46" s="180">
        <v>2</v>
      </c>
      <c r="F46" s="181"/>
      <c r="G46" s="182">
        <f t="shared" si="0"/>
        <v>0</v>
      </c>
      <c r="H46" s="181"/>
      <c r="I46" s="182">
        <f t="shared" si="1"/>
        <v>0</v>
      </c>
      <c r="J46" s="181"/>
      <c r="K46" s="182">
        <f t="shared" si="2"/>
        <v>0</v>
      </c>
      <c r="L46" s="182">
        <v>21</v>
      </c>
      <c r="M46" s="182">
        <f t="shared" si="3"/>
        <v>0</v>
      </c>
      <c r="N46" s="180">
        <v>1.3999999999999999E-4</v>
      </c>
      <c r="O46" s="180">
        <f t="shared" si="4"/>
        <v>0</v>
      </c>
      <c r="P46" s="180">
        <v>0</v>
      </c>
      <c r="Q46" s="180">
        <f t="shared" si="5"/>
        <v>0</v>
      </c>
      <c r="R46" s="182" t="s">
        <v>121</v>
      </c>
      <c r="S46" s="182" t="s">
        <v>113</v>
      </c>
      <c r="T46" s="183" t="s">
        <v>113</v>
      </c>
      <c r="U46" s="161">
        <v>0</v>
      </c>
      <c r="V46" s="161">
        <f t="shared" si="6"/>
        <v>0</v>
      </c>
      <c r="W46" s="161"/>
      <c r="X46" s="161" t="s">
        <v>122</v>
      </c>
      <c r="Y46" s="161" t="s">
        <v>115</v>
      </c>
      <c r="Z46" s="151"/>
      <c r="AA46" s="151"/>
      <c r="AB46" s="151"/>
      <c r="AC46" s="151"/>
      <c r="AD46" s="151"/>
      <c r="AE46" s="151"/>
      <c r="AF46" s="151"/>
      <c r="AG46" s="151" t="s">
        <v>123</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77">
        <v>29</v>
      </c>
      <c r="B47" s="178" t="s">
        <v>189</v>
      </c>
      <c r="C47" s="186" t="s">
        <v>190</v>
      </c>
      <c r="D47" s="179" t="s">
        <v>128</v>
      </c>
      <c r="E47" s="180">
        <v>3.5229999999999997E-2</v>
      </c>
      <c r="F47" s="181"/>
      <c r="G47" s="182">
        <f t="shared" si="0"/>
        <v>0</v>
      </c>
      <c r="H47" s="181"/>
      <c r="I47" s="182">
        <f t="shared" si="1"/>
        <v>0</v>
      </c>
      <c r="J47" s="181"/>
      <c r="K47" s="182">
        <f t="shared" si="2"/>
        <v>0</v>
      </c>
      <c r="L47" s="182">
        <v>21</v>
      </c>
      <c r="M47" s="182">
        <f t="shared" si="3"/>
        <v>0</v>
      </c>
      <c r="N47" s="180">
        <v>0</v>
      </c>
      <c r="O47" s="180">
        <f t="shared" si="4"/>
        <v>0</v>
      </c>
      <c r="P47" s="180">
        <v>0</v>
      </c>
      <c r="Q47" s="180">
        <f t="shared" si="5"/>
        <v>0</v>
      </c>
      <c r="R47" s="182" t="s">
        <v>143</v>
      </c>
      <c r="S47" s="182" t="s">
        <v>113</v>
      </c>
      <c r="T47" s="183" t="s">
        <v>113</v>
      </c>
      <c r="U47" s="161">
        <v>2.5750000000000002</v>
      </c>
      <c r="V47" s="161">
        <f t="shared" si="6"/>
        <v>0.09</v>
      </c>
      <c r="W47" s="161"/>
      <c r="X47" s="161" t="s">
        <v>130</v>
      </c>
      <c r="Y47" s="161" t="s">
        <v>115</v>
      </c>
      <c r="Z47" s="151"/>
      <c r="AA47" s="151"/>
      <c r="AB47" s="151"/>
      <c r="AC47" s="151"/>
      <c r="AD47" s="151"/>
      <c r="AE47" s="151"/>
      <c r="AF47" s="151"/>
      <c r="AG47" s="151" t="s">
        <v>131</v>
      </c>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x14ac:dyDescent="0.2">
      <c r="A48" s="163" t="s">
        <v>107</v>
      </c>
      <c r="B48" s="164" t="s">
        <v>70</v>
      </c>
      <c r="C48" s="184" t="s">
        <v>71</v>
      </c>
      <c r="D48" s="165"/>
      <c r="E48" s="166"/>
      <c r="F48" s="167"/>
      <c r="G48" s="167">
        <f>SUMIF(AG49:AG51,"&lt;&gt;NOR",G49:G51)</f>
        <v>0</v>
      </c>
      <c r="H48" s="167"/>
      <c r="I48" s="167">
        <f>SUM(I49:I51)</f>
        <v>0</v>
      </c>
      <c r="J48" s="167"/>
      <c r="K48" s="167">
        <f>SUM(K49:K51)</f>
        <v>0</v>
      </c>
      <c r="L48" s="167"/>
      <c r="M48" s="167">
        <f>SUM(M49:M51)</f>
        <v>0</v>
      </c>
      <c r="N48" s="166"/>
      <c r="O48" s="166">
        <f>SUM(O49:O51)</f>
        <v>0.03</v>
      </c>
      <c r="P48" s="166"/>
      <c r="Q48" s="166">
        <f>SUM(Q49:Q51)</f>
        <v>0</v>
      </c>
      <c r="R48" s="167"/>
      <c r="S48" s="167"/>
      <c r="T48" s="168"/>
      <c r="U48" s="162"/>
      <c r="V48" s="162">
        <f>SUM(V49:V51)</f>
        <v>1.84</v>
      </c>
      <c r="W48" s="162"/>
      <c r="X48" s="162"/>
      <c r="Y48" s="162"/>
      <c r="AG48" t="s">
        <v>108</v>
      </c>
    </row>
    <row r="49" spans="1:60" ht="33.75" outlineLevel="1" x14ac:dyDescent="0.2">
      <c r="A49" s="177">
        <v>30</v>
      </c>
      <c r="B49" s="178" t="s">
        <v>191</v>
      </c>
      <c r="C49" s="186" t="s">
        <v>192</v>
      </c>
      <c r="D49" s="179" t="s">
        <v>142</v>
      </c>
      <c r="E49" s="180">
        <v>1</v>
      </c>
      <c r="F49" s="181"/>
      <c r="G49" s="182">
        <f>ROUND(E49*F49,2)</f>
        <v>0</v>
      </c>
      <c r="H49" s="181"/>
      <c r="I49" s="182">
        <f>ROUND(E49*H49,2)</f>
        <v>0</v>
      </c>
      <c r="J49" s="181"/>
      <c r="K49" s="182">
        <f>ROUND(E49*J49,2)</f>
        <v>0</v>
      </c>
      <c r="L49" s="182">
        <v>21</v>
      </c>
      <c r="M49" s="182">
        <f>G49*(1+L49/100)</f>
        <v>0</v>
      </c>
      <c r="N49" s="180">
        <v>1.2959999999999999E-2</v>
      </c>
      <c r="O49" s="180">
        <f>ROUND(E49*N49,2)</f>
        <v>0.01</v>
      </c>
      <c r="P49" s="180">
        <v>0</v>
      </c>
      <c r="Q49" s="180">
        <f>ROUND(E49*P49,2)</f>
        <v>0</v>
      </c>
      <c r="R49" s="182" t="s">
        <v>143</v>
      </c>
      <c r="S49" s="182" t="s">
        <v>113</v>
      </c>
      <c r="T49" s="183" t="s">
        <v>113</v>
      </c>
      <c r="U49" s="161">
        <v>0.85499999999999998</v>
      </c>
      <c r="V49" s="161">
        <f>ROUND(E49*U49,2)</f>
        <v>0.86</v>
      </c>
      <c r="W49" s="161"/>
      <c r="X49" s="161" t="s">
        <v>114</v>
      </c>
      <c r="Y49" s="161" t="s">
        <v>115</v>
      </c>
      <c r="Z49" s="151"/>
      <c r="AA49" s="151"/>
      <c r="AB49" s="151"/>
      <c r="AC49" s="151"/>
      <c r="AD49" s="151"/>
      <c r="AE49" s="151"/>
      <c r="AF49" s="151"/>
      <c r="AG49" s="151" t="s">
        <v>116</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33.75" outlineLevel="1" x14ac:dyDescent="0.2">
      <c r="A50" s="177">
        <v>31</v>
      </c>
      <c r="B50" s="178" t="s">
        <v>193</v>
      </c>
      <c r="C50" s="186" t="s">
        <v>194</v>
      </c>
      <c r="D50" s="179" t="s">
        <v>142</v>
      </c>
      <c r="E50" s="180">
        <v>1</v>
      </c>
      <c r="F50" s="181"/>
      <c r="G50" s="182">
        <f>ROUND(E50*F50,2)</f>
        <v>0</v>
      </c>
      <c r="H50" s="181"/>
      <c r="I50" s="182">
        <f>ROUND(E50*H50,2)</f>
        <v>0</v>
      </c>
      <c r="J50" s="181"/>
      <c r="K50" s="182">
        <f>ROUND(E50*J50,2)</f>
        <v>0</v>
      </c>
      <c r="L50" s="182">
        <v>21</v>
      </c>
      <c r="M50" s="182">
        <f>G50*(1+L50/100)</f>
        <v>0</v>
      </c>
      <c r="N50" s="180">
        <v>2.376E-2</v>
      </c>
      <c r="O50" s="180">
        <f>ROUND(E50*N50,2)</f>
        <v>0.02</v>
      </c>
      <c r="P50" s="180">
        <v>0</v>
      </c>
      <c r="Q50" s="180">
        <f>ROUND(E50*P50,2)</f>
        <v>0</v>
      </c>
      <c r="R50" s="182" t="s">
        <v>143</v>
      </c>
      <c r="S50" s="182" t="s">
        <v>113</v>
      </c>
      <c r="T50" s="183" t="s">
        <v>113</v>
      </c>
      <c r="U50" s="161">
        <v>0.872</v>
      </c>
      <c r="V50" s="161">
        <f>ROUND(E50*U50,2)</f>
        <v>0.87</v>
      </c>
      <c r="W50" s="161"/>
      <c r="X50" s="161" t="s">
        <v>114</v>
      </c>
      <c r="Y50" s="161" t="s">
        <v>115</v>
      </c>
      <c r="Z50" s="151"/>
      <c r="AA50" s="151"/>
      <c r="AB50" s="151"/>
      <c r="AC50" s="151"/>
      <c r="AD50" s="151"/>
      <c r="AE50" s="151"/>
      <c r="AF50" s="151"/>
      <c r="AG50" s="151" t="s">
        <v>116</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77">
        <v>32</v>
      </c>
      <c r="B51" s="178" t="s">
        <v>195</v>
      </c>
      <c r="C51" s="186" t="s">
        <v>196</v>
      </c>
      <c r="D51" s="179" t="s">
        <v>128</v>
      </c>
      <c r="E51" s="180">
        <v>3.6720000000000003E-2</v>
      </c>
      <c r="F51" s="181"/>
      <c r="G51" s="182">
        <f>ROUND(E51*F51,2)</f>
        <v>0</v>
      </c>
      <c r="H51" s="181"/>
      <c r="I51" s="182">
        <f>ROUND(E51*H51,2)</f>
        <v>0</v>
      </c>
      <c r="J51" s="181"/>
      <c r="K51" s="182">
        <f>ROUND(E51*J51,2)</f>
        <v>0</v>
      </c>
      <c r="L51" s="182">
        <v>21</v>
      </c>
      <c r="M51" s="182">
        <f>G51*(1+L51/100)</f>
        <v>0</v>
      </c>
      <c r="N51" s="180">
        <v>0</v>
      </c>
      <c r="O51" s="180">
        <f>ROUND(E51*N51,2)</f>
        <v>0</v>
      </c>
      <c r="P51" s="180">
        <v>0</v>
      </c>
      <c r="Q51" s="180">
        <f>ROUND(E51*P51,2)</f>
        <v>0</v>
      </c>
      <c r="R51" s="182" t="s">
        <v>143</v>
      </c>
      <c r="S51" s="182" t="s">
        <v>113</v>
      </c>
      <c r="T51" s="183" t="s">
        <v>113</v>
      </c>
      <c r="U51" s="161">
        <v>3.0750000000000002</v>
      </c>
      <c r="V51" s="161">
        <f>ROUND(E51*U51,2)</f>
        <v>0.11</v>
      </c>
      <c r="W51" s="161"/>
      <c r="X51" s="161" t="s">
        <v>130</v>
      </c>
      <c r="Y51" s="161" t="s">
        <v>115</v>
      </c>
      <c r="Z51" s="151"/>
      <c r="AA51" s="151"/>
      <c r="AB51" s="151"/>
      <c r="AC51" s="151"/>
      <c r="AD51" s="151"/>
      <c r="AE51" s="151"/>
      <c r="AF51" s="151"/>
      <c r="AG51" s="151" t="s">
        <v>131</v>
      </c>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x14ac:dyDescent="0.2">
      <c r="A52" s="163" t="s">
        <v>107</v>
      </c>
      <c r="B52" s="164" t="s">
        <v>72</v>
      </c>
      <c r="C52" s="184" t="s">
        <v>73</v>
      </c>
      <c r="D52" s="165"/>
      <c r="E52" s="166"/>
      <c r="F52" s="167"/>
      <c r="G52" s="167">
        <f>SUMIF(AG53:AG57,"&lt;&gt;NOR",G53:G57)</f>
        <v>0</v>
      </c>
      <c r="H52" s="167"/>
      <c r="I52" s="167">
        <f>SUM(I53:I57)</f>
        <v>0</v>
      </c>
      <c r="J52" s="167"/>
      <c r="K52" s="167">
        <f>SUM(K53:K57)</f>
        <v>0</v>
      </c>
      <c r="L52" s="167"/>
      <c r="M52" s="167">
        <f>SUM(M53:M57)</f>
        <v>0</v>
      </c>
      <c r="N52" s="166"/>
      <c r="O52" s="166">
        <f>SUM(O53:O57)</f>
        <v>0</v>
      </c>
      <c r="P52" s="166"/>
      <c r="Q52" s="166">
        <f>SUM(Q53:Q57)</f>
        <v>0</v>
      </c>
      <c r="R52" s="167"/>
      <c r="S52" s="167"/>
      <c r="T52" s="168"/>
      <c r="U52" s="162"/>
      <c r="V52" s="162">
        <f>SUM(V53:V57)</f>
        <v>0</v>
      </c>
      <c r="W52" s="162"/>
      <c r="X52" s="162"/>
      <c r="Y52" s="162"/>
      <c r="AG52" t="s">
        <v>108</v>
      </c>
    </row>
    <row r="53" spans="1:60" outlineLevel="1" x14ac:dyDescent="0.2">
      <c r="A53" s="177">
        <v>33</v>
      </c>
      <c r="B53" s="178" t="s">
        <v>197</v>
      </c>
      <c r="C53" s="186" t="s">
        <v>198</v>
      </c>
      <c r="D53" s="179" t="s">
        <v>135</v>
      </c>
      <c r="E53" s="180">
        <v>4</v>
      </c>
      <c r="F53" s="181"/>
      <c r="G53" s="182">
        <f>ROUND(E53*F53,2)</f>
        <v>0</v>
      </c>
      <c r="H53" s="181"/>
      <c r="I53" s="182">
        <f>ROUND(E53*H53,2)</f>
        <v>0</v>
      </c>
      <c r="J53" s="181"/>
      <c r="K53" s="182">
        <f>ROUND(E53*J53,2)</f>
        <v>0</v>
      </c>
      <c r="L53" s="182">
        <v>21</v>
      </c>
      <c r="M53" s="182">
        <f>G53*(1+L53/100)</f>
        <v>0</v>
      </c>
      <c r="N53" s="180">
        <v>1.7000000000000001E-4</v>
      </c>
      <c r="O53" s="180">
        <f>ROUND(E53*N53,2)</f>
        <v>0</v>
      </c>
      <c r="P53" s="180">
        <v>0</v>
      </c>
      <c r="Q53" s="180">
        <f>ROUND(E53*P53,2)</f>
        <v>0</v>
      </c>
      <c r="R53" s="182"/>
      <c r="S53" s="182" t="s">
        <v>136</v>
      </c>
      <c r="T53" s="183" t="s">
        <v>137</v>
      </c>
      <c r="U53" s="161">
        <v>0</v>
      </c>
      <c r="V53" s="161">
        <f>ROUND(E53*U53,2)</f>
        <v>0</v>
      </c>
      <c r="W53" s="161"/>
      <c r="X53" s="161" t="s">
        <v>114</v>
      </c>
      <c r="Y53" s="161" t="s">
        <v>115</v>
      </c>
      <c r="Z53" s="151"/>
      <c r="AA53" s="151"/>
      <c r="AB53" s="151"/>
      <c r="AC53" s="151"/>
      <c r="AD53" s="151"/>
      <c r="AE53" s="151"/>
      <c r="AF53" s="151"/>
      <c r="AG53" s="151" t="s">
        <v>116</v>
      </c>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ht="22.5" outlineLevel="1" x14ac:dyDescent="0.2">
      <c r="A54" s="177">
        <v>34</v>
      </c>
      <c r="B54" s="178" t="s">
        <v>199</v>
      </c>
      <c r="C54" s="186" t="s">
        <v>200</v>
      </c>
      <c r="D54" s="179" t="s">
        <v>142</v>
      </c>
      <c r="E54" s="180">
        <v>6</v>
      </c>
      <c r="F54" s="181"/>
      <c r="G54" s="182">
        <f>ROUND(E54*F54,2)</f>
        <v>0</v>
      </c>
      <c r="H54" s="181"/>
      <c r="I54" s="182">
        <f>ROUND(E54*H54,2)</f>
        <v>0</v>
      </c>
      <c r="J54" s="181"/>
      <c r="K54" s="182">
        <f>ROUND(E54*J54,2)</f>
        <v>0</v>
      </c>
      <c r="L54" s="182">
        <v>21</v>
      </c>
      <c r="M54" s="182">
        <f>G54*(1+L54/100)</f>
        <v>0</v>
      </c>
      <c r="N54" s="180">
        <v>5.0000000000000002E-5</v>
      </c>
      <c r="O54" s="180">
        <f>ROUND(E54*N54,2)</f>
        <v>0</v>
      </c>
      <c r="P54" s="180">
        <v>0</v>
      </c>
      <c r="Q54" s="180">
        <f>ROUND(E54*P54,2)</f>
        <v>0</v>
      </c>
      <c r="R54" s="182" t="s">
        <v>121</v>
      </c>
      <c r="S54" s="182" t="s">
        <v>113</v>
      </c>
      <c r="T54" s="183" t="s">
        <v>186</v>
      </c>
      <c r="U54" s="161">
        <v>0</v>
      </c>
      <c r="V54" s="161">
        <f>ROUND(E54*U54,2)</f>
        <v>0</v>
      </c>
      <c r="W54" s="161"/>
      <c r="X54" s="161" t="s">
        <v>122</v>
      </c>
      <c r="Y54" s="161" t="s">
        <v>115</v>
      </c>
      <c r="Z54" s="151"/>
      <c r="AA54" s="151"/>
      <c r="AB54" s="151"/>
      <c r="AC54" s="151"/>
      <c r="AD54" s="151"/>
      <c r="AE54" s="151"/>
      <c r="AF54" s="151"/>
      <c r="AG54" s="151" t="s">
        <v>123</v>
      </c>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ht="22.5" outlineLevel="1" x14ac:dyDescent="0.2">
      <c r="A55" s="177">
        <v>35</v>
      </c>
      <c r="B55" s="178" t="s">
        <v>201</v>
      </c>
      <c r="C55" s="186" t="s">
        <v>202</v>
      </c>
      <c r="D55" s="179" t="s">
        <v>142</v>
      </c>
      <c r="E55" s="180">
        <v>4</v>
      </c>
      <c r="F55" s="181"/>
      <c r="G55" s="182">
        <f>ROUND(E55*F55,2)</f>
        <v>0</v>
      </c>
      <c r="H55" s="181"/>
      <c r="I55" s="182">
        <f>ROUND(E55*H55,2)</f>
        <v>0</v>
      </c>
      <c r="J55" s="181"/>
      <c r="K55" s="182">
        <f>ROUND(E55*J55,2)</f>
        <v>0</v>
      </c>
      <c r="L55" s="182">
        <v>21</v>
      </c>
      <c r="M55" s="182">
        <f>G55*(1+L55/100)</f>
        <v>0</v>
      </c>
      <c r="N55" s="180">
        <v>5.0000000000000002E-5</v>
      </c>
      <c r="O55" s="180">
        <f>ROUND(E55*N55,2)</f>
        <v>0</v>
      </c>
      <c r="P55" s="180">
        <v>0</v>
      </c>
      <c r="Q55" s="180">
        <f>ROUND(E55*P55,2)</f>
        <v>0</v>
      </c>
      <c r="R55" s="182" t="s">
        <v>121</v>
      </c>
      <c r="S55" s="182" t="s">
        <v>113</v>
      </c>
      <c r="T55" s="183" t="s">
        <v>186</v>
      </c>
      <c r="U55" s="161">
        <v>0</v>
      </c>
      <c r="V55" s="161">
        <f>ROUND(E55*U55,2)</f>
        <v>0</v>
      </c>
      <c r="W55" s="161"/>
      <c r="X55" s="161" t="s">
        <v>122</v>
      </c>
      <c r="Y55" s="161" t="s">
        <v>115</v>
      </c>
      <c r="Z55" s="151"/>
      <c r="AA55" s="151"/>
      <c r="AB55" s="151"/>
      <c r="AC55" s="151"/>
      <c r="AD55" s="151"/>
      <c r="AE55" s="151"/>
      <c r="AF55" s="151"/>
      <c r="AG55" s="151" t="s">
        <v>123</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70">
        <v>36</v>
      </c>
      <c r="B56" s="171" t="s">
        <v>203</v>
      </c>
      <c r="C56" s="185" t="s">
        <v>204</v>
      </c>
      <c r="D56" s="172" t="s">
        <v>128</v>
      </c>
      <c r="E56" s="173">
        <v>1.1800000000000001E-3</v>
      </c>
      <c r="F56" s="174"/>
      <c r="G56" s="175">
        <f>ROUND(E56*F56,2)</f>
        <v>0</v>
      </c>
      <c r="H56" s="174"/>
      <c r="I56" s="175">
        <f>ROUND(E56*H56,2)</f>
        <v>0</v>
      </c>
      <c r="J56" s="174"/>
      <c r="K56" s="175">
        <f>ROUND(E56*J56,2)</f>
        <v>0</v>
      </c>
      <c r="L56" s="175">
        <v>21</v>
      </c>
      <c r="M56" s="175">
        <f>G56*(1+L56/100)</f>
        <v>0</v>
      </c>
      <c r="N56" s="173">
        <v>0</v>
      </c>
      <c r="O56" s="173">
        <f>ROUND(E56*N56,2)</f>
        <v>0</v>
      </c>
      <c r="P56" s="173">
        <v>0</v>
      </c>
      <c r="Q56" s="173">
        <f>ROUND(E56*P56,2)</f>
        <v>0</v>
      </c>
      <c r="R56" s="175" t="s">
        <v>205</v>
      </c>
      <c r="S56" s="175" t="s">
        <v>113</v>
      </c>
      <c r="T56" s="176" t="s">
        <v>113</v>
      </c>
      <c r="U56" s="161">
        <v>3.327</v>
      </c>
      <c r="V56" s="161">
        <f>ROUND(E56*U56,2)</f>
        <v>0</v>
      </c>
      <c r="W56" s="161"/>
      <c r="X56" s="161" t="s">
        <v>130</v>
      </c>
      <c r="Y56" s="161" t="s">
        <v>115</v>
      </c>
      <c r="Z56" s="151"/>
      <c r="AA56" s="151"/>
      <c r="AB56" s="151"/>
      <c r="AC56" s="151"/>
      <c r="AD56" s="151"/>
      <c r="AE56" s="151"/>
      <c r="AF56" s="151"/>
      <c r="AG56" s="151" t="s">
        <v>131</v>
      </c>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2" x14ac:dyDescent="0.2">
      <c r="A57" s="158"/>
      <c r="B57" s="159"/>
      <c r="C57" s="246" t="s">
        <v>132</v>
      </c>
      <c r="D57" s="247"/>
      <c r="E57" s="247"/>
      <c r="F57" s="247"/>
      <c r="G57" s="247"/>
      <c r="H57" s="161"/>
      <c r="I57" s="161"/>
      <c r="J57" s="161"/>
      <c r="K57" s="161"/>
      <c r="L57" s="161"/>
      <c r="M57" s="161"/>
      <c r="N57" s="160"/>
      <c r="O57" s="160"/>
      <c r="P57" s="160"/>
      <c r="Q57" s="160"/>
      <c r="R57" s="161"/>
      <c r="S57" s="161"/>
      <c r="T57" s="161"/>
      <c r="U57" s="161"/>
      <c r="V57" s="161"/>
      <c r="W57" s="161"/>
      <c r="X57" s="161"/>
      <c r="Y57" s="161"/>
      <c r="Z57" s="151"/>
      <c r="AA57" s="151"/>
      <c r="AB57" s="151"/>
      <c r="AC57" s="151"/>
      <c r="AD57" s="151"/>
      <c r="AE57" s="151"/>
      <c r="AF57" s="151"/>
      <c r="AG57" s="151" t="s">
        <v>133</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x14ac:dyDescent="0.2">
      <c r="A58" s="163" t="s">
        <v>107</v>
      </c>
      <c r="B58" s="164" t="s">
        <v>74</v>
      </c>
      <c r="C58" s="184" t="s">
        <v>75</v>
      </c>
      <c r="D58" s="165"/>
      <c r="E58" s="166"/>
      <c r="F58" s="167"/>
      <c r="G58" s="167">
        <f>SUMIF(AG59:AG60,"&lt;&gt;NOR",G59:G60)</f>
        <v>0</v>
      </c>
      <c r="H58" s="167"/>
      <c r="I58" s="167">
        <f>SUM(I59:I60)</f>
        <v>0</v>
      </c>
      <c r="J58" s="167"/>
      <c r="K58" s="167">
        <f>SUM(K59:K60)</f>
        <v>0</v>
      </c>
      <c r="L58" s="167"/>
      <c r="M58" s="167">
        <f>SUM(M59:M60)</f>
        <v>0</v>
      </c>
      <c r="N58" s="166"/>
      <c r="O58" s="166">
        <f>SUM(O59:O60)</f>
        <v>0</v>
      </c>
      <c r="P58" s="166"/>
      <c r="Q58" s="166">
        <f>SUM(Q59:Q60)</f>
        <v>0</v>
      </c>
      <c r="R58" s="167"/>
      <c r="S58" s="167"/>
      <c r="T58" s="168"/>
      <c r="U58" s="162"/>
      <c r="V58" s="162">
        <f>SUM(V59:V60)</f>
        <v>0.84</v>
      </c>
      <c r="W58" s="162"/>
      <c r="X58" s="162"/>
      <c r="Y58" s="162"/>
      <c r="AG58" t="s">
        <v>108</v>
      </c>
    </row>
    <row r="59" spans="1:60" ht="22.5" outlineLevel="1" x14ac:dyDescent="0.2">
      <c r="A59" s="170">
        <v>37</v>
      </c>
      <c r="B59" s="171" t="s">
        <v>206</v>
      </c>
      <c r="C59" s="185" t="s">
        <v>207</v>
      </c>
      <c r="D59" s="172" t="s">
        <v>111</v>
      </c>
      <c r="E59" s="173">
        <v>6</v>
      </c>
      <c r="F59" s="174"/>
      <c r="G59" s="175">
        <f>ROUND(E59*F59,2)</f>
        <v>0</v>
      </c>
      <c r="H59" s="174"/>
      <c r="I59" s="175">
        <f>ROUND(E59*H59,2)</f>
        <v>0</v>
      </c>
      <c r="J59" s="174"/>
      <c r="K59" s="175">
        <f>ROUND(E59*J59,2)</f>
        <v>0</v>
      </c>
      <c r="L59" s="175">
        <v>21</v>
      </c>
      <c r="M59" s="175">
        <f>G59*(1+L59/100)</f>
        <v>0</v>
      </c>
      <c r="N59" s="173">
        <v>1.2E-4</v>
      </c>
      <c r="O59" s="173">
        <f>ROUND(E59*N59,2)</f>
        <v>0</v>
      </c>
      <c r="P59" s="173">
        <v>0</v>
      </c>
      <c r="Q59" s="173">
        <f>ROUND(E59*P59,2)</f>
        <v>0</v>
      </c>
      <c r="R59" s="175" t="s">
        <v>208</v>
      </c>
      <c r="S59" s="175" t="s">
        <v>113</v>
      </c>
      <c r="T59" s="176" t="s">
        <v>144</v>
      </c>
      <c r="U59" s="161">
        <v>0.14000000000000001</v>
      </c>
      <c r="V59" s="161">
        <f>ROUND(E59*U59,2)</f>
        <v>0.84</v>
      </c>
      <c r="W59" s="161"/>
      <c r="X59" s="161" t="s">
        <v>114</v>
      </c>
      <c r="Y59" s="161" t="s">
        <v>115</v>
      </c>
      <c r="Z59" s="151"/>
      <c r="AA59" s="151"/>
      <c r="AB59" s="151"/>
      <c r="AC59" s="151"/>
      <c r="AD59" s="151"/>
      <c r="AE59" s="151"/>
      <c r="AF59" s="151"/>
      <c r="AG59" s="151" t="s">
        <v>116</v>
      </c>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2" x14ac:dyDescent="0.2">
      <c r="A60" s="158"/>
      <c r="B60" s="159"/>
      <c r="C60" s="246" t="s">
        <v>209</v>
      </c>
      <c r="D60" s="247"/>
      <c r="E60" s="247"/>
      <c r="F60" s="247"/>
      <c r="G60" s="247"/>
      <c r="H60" s="161"/>
      <c r="I60" s="161"/>
      <c r="J60" s="161"/>
      <c r="K60" s="161"/>
      <c r="L60" s="161"/>
      <c r="M60" s="161"/>
      <c r="N60" s="160"/>
      <c r="O60" s="160"/>
      <c r="P60" s="160"/>
      <c r="Q60" s="160"/>
      <c r="R60" s="161"/>
      <c r="S60" s="161"/>
      <c r="T60" s="161"/>
      <c r="U60" s="161"/>
      <c r="V60" s="161"/>
      <c r="W60" s="161"/>
      <c r="X60" s="161"/>
      <c r="Y60" s="161"/>
      <c r="Z60" s="151"/>
      <c r="AA60" s="151"/>
      <c r="AB60" s="151"/>
      <c r="AC60" s="151"/>
      <c r="AD60" s="151"/>
      <c r="AE60" s="151"/>
      <c r="AF60" s="151"/>
      <c r="AG60" s="151" t="s">
        <v>133</v>
      </c>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x14ac:dyDescent="0.2">
      <c r="A61" s="163" t="s">
        <v>107</v>
      </c>
      <c r="B61" s="164" t="s">
        <v>76</v>
      </c>
      <c r="C61" s="184" t="s">
        <v>77</v>
      </c>
      <c r="D61" s="165"/>
      <c r="E61" s="166"/>
      <c r="F61" s="167"/>
      <c r="G61" s="167">
        <f>SUMIF(AG62:AG72,"&lt;&gt;NOR",G62:G72)</f>
        <v>0</v>
      </c>
      <c r="H61" s="167"/>
      <c r="I61" s="167">
        <f>SUM(I62:I72)</f>
        <v>0</v>
      </c>
      <c r="J61" s="167"/>
      <c r="K61" s="167">
        <f>SUM(K62:K72)</f>
        <v>0</v>
      </c>
      <c r="L61" s="167"/>
      <c r="M61" s="167">
        <f>SUM(M62:M72)</f>
        <v>0</v>
      </c>
      <c r="N61" s="166"/>
      <c r="O61" s="166">
        <f>SUM(O62:O72)</f>
        <v>0</v>
      </c>
      <c r="P61" s="166"/>
      <c r="Q61" s="166">
        <f>SUM(Q62:Q72)</f>
        <v>0</v>
      </c>
      <c r="R61" s="167"/>
      <c r="S61" s="167"/>
      <c r="T61" s="168"/>
      <c r="U61" s="162"/>
      <c r="V61" s="162">
        <f>SUM(V62:V72)</f>
        <v>0</v>
      </c>
      <c r="W61" s="162"/>
      <c r="X61" s="162"/>
      <c r="Y61" s="162"/>
      <c r="AG61" t="s">
        <v>108</v>
      </c>
    </row>
    <row r="62" spans="1:60" outlineLevel="1" x14ac:dyDescent="0.2">
      <c r="A62" s="177">
        <v>38</v>
      </c>
      <c r="B62" s="178" t="s">
        <v>210</v>
      </c>
      <c r="C62" s="186" t="s">
        <v>211</v>
      </c>
      <c r="D62" s="179" t="s">
        <v>212</v>
      </c>
      <c r="E62" s="180">
        <v>6</v>
      </c>
      <c r="F62" s="181"/>
      <c r="G62" s="182">
        <f t="shared" ref="G62:G72" si="7">ROUND(E62*F62,2)</f>
        <v>0</v>
      </c>
      <c r="H62" s="181"/>
      <c r="I62" s="182">
        <f t="shared" ref="I62:I72" si="8">ROUND(E62*H62,2)</f>
        <v>0</v>
      </c>
      <c r="J62" s="181"/>
      <c r="K62" s="182">
        <f t="shared" ref="K62:K72" si="9">ROUND(E62*J62,2)</f>
        <v>0</v>
      </c>
      <c r="L62" s="182">
        <v>21</v>
      </c>
      <c r="M62" s="182">
        <f t="shared" ref="M62:M72" si="10">G62*(1+L62/100)</f>
        <v>0</v>
      </c>
      <c r="N62" s="180">
        <v>0</v>
      </c>
      <c r="O62" s="180">
        <f t="shared" ref="O62:O72" si="11">ROUND(E62*N62,2)</f>
        <v>0</v>
      </c>
      <c r="P62" s="180">
        <v>0</v>
      </c>
      <c r="Q62" s="180">
        <f t="shared" ref="Q62:Q72" si="12">ROUND(E62*P62,2)</f>
        <v>0</v>
      </c>
      <c r="R62" s="182"/>
      <c r="S62" s="182" t="s">
        <v>136</v>
      </c>
      <c r="T62" s="183" t="s">
        <v>137</v>
      </c>
      <c r="U62" s="161">
        <v>0</v>
      </c>
      <c r="V62" s="161">
        <f t="shared" ref="V62:V72" si="13">ROUND(E62*U62,2)</f>
        <v>0</v>
      </c>
      <c r="W62" s="161"/>
      <c r="X62" s="161" t="s">
        <v>213</v>
      </c>
      <c r="Y62" s="161" t="s">
        <v>115</v>
      </c>
      <c r="Z62" s="151"/>
      <c r="AA62" s="151"/>
      <c r="AB62" s="151"/>
      <c r="AC62" s="151"/>
      <c r="AD62" s="151"/>
      <c r="AE62" s="151"/>
      <c r="AF62" s="151"/>
      <c r="AG62" s="151" t="s">
        <v>214</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77">
        <v>39</v>
      </c>
      <c r="B63" s="178" t="s">
        <v>215</v>
      </c>
      <c r="C63" s="186" t="s">
        <v>216</v>
      </c>
      <c r="D63" s="179" t="s">
        <v>212</v>
      </c>
      <c r="E63" s="180">
        <v>20</v>
      </c>
      <c r="F63" s="181"/>
      <c r="G63" s="182">
        <f t="shared" si="7"/>
        <v>0</v>
      </c>
      <c r="H63" s="181"/>
      <c r="I63" s="182">
        <f t="shared" si="8"/>
        <v>0</v>
      </c>
      <c r="J63" s="181"/>
      <c r="K63" s="182">
        <f t="shared" si="9"/>
        <v>0</v>
      </c>
      <c r="L63" s="182">
        <v>21</v>
      </c>
      <c r="M63" s="182">
        <f t="shared" si="10"/>
        <v>0</v>
      </c>
      <c r="N63" s="180">
        <v>0</v>
      </c>
      <c r="O63" s="180">
        <f t="shared" si="11"/>
        <v>0</v>
      </c>
      <c r="P63" s="180">
        <v>0</v>
      </c>
      <c r="Q63" s="180">
        <f t="shared" si="12"/>
        <v>0</v>
      </c>
      <c r="R63" s="182"/>
      <c r="S63" s="182" t="s">
        <v>136</v>
      </c>
      <c r="T63" s="183" t="s">
        <v>137</v>
      </c>
      <c r="U63" s="161">
        <v>0</v>
      </c>
      <c r="V63" s="161">
        <f t="shared" si="13"/>
        <v>0</v>
      </c>
      <c r="W63" s="161"/>
      <c r="X63" s="161" t="s">
        <v>213</v>
      </c>
      <c r="Y63" s="161" t="s">
        <v>115</v>
      </c>
      <c r="Z63" s="151"/>
      <c r="AA63" s="151"/>
      <c r="AB63" s="151"/>
      <c r="AC63" s="151"/>
      <c r="AD63" s="151"/>
      <c r="AE63" s="151"/>
      <c r="AF63" s="151"/>
      <c r="AG63" s="151" t="s">
        <v>214</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77">
        <v>40</v>
      </c>
      <c r="B64" s="178" t="s">
        <v>217</v>
      </c>
      <c r="C64" s="186" t="s">
        <v>218</v>
      </c>
      <c r="D64" s="179" t="s">
        <v>212</v>
      </c>
      <c r="E64" s="180">
        <v>6</v>
      </c>
      <c r="F64" s="181"/>
      <c r="G64" s="182">
        <f t="shared" si="7"/>
        <v>0</v>
      </c>
      <c r="H64" s="181"/>
      <c r="I64" s="182">
        <f t="shared" si="8"/>
        <v>0</v>
      </c>
      <c r="J64" s="181"/>
      <c r="K64" s="182">
        <f t="shared" si="9"/>
        <v>0</v>
      </c>
      <c r="L64" s="182">
        <v>21</v>
      </c>
      <c r="M64" s="182">
        <f t="shared" si="10"/>
        <v>0</v>
      </c>
      <c r="N64" s="180">
        <v>0</v>
      </c>
      <c r="O64" s="180">
        <f t="shared" si="11"/>
        <v>0</v>
      </c>
      <c r="P64" s="180">
        <v>0</v>
      </c>
      <c r="Q64" s="180">
        <f t="shared" si="12"/>
        <v>0</v>
      </c>
      <c r="R64" s="182"/>
      <c r="S64" s="182" t="s">
        <v>136</v>
      </c>
      <c r="T64" s="183" t="s">
        <v>137</v>
      </c>
      <c r="U64" s="161">
        <v>0</v>
      </c>
      <c r="V64" s="161">
        <f t="shared" si="13"/>
        <v>0</v>
      </c>
      <c r="W64" s="161"/>
      <c r="X64" s="161" t="s">
        <v>213</v>
      </c>
      <c r="Y64" s="161" t="s">
        <v>115</v>
      </c>
      <c r="Z64" s="151"/>
      <c r="AA64" s="151"/>
      <c r="AB64" s="151"/>
      <c r="AC64" s="151"/>
      <c r="AD64" s="151"/>
      <c r="AE64" s="151"/>
      <c r="AF64" s="151"/>
      <c r="AG64" s="151" t="s">
        <v>214</v>
      </c>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77">
        <v>41</v>
      </c>
      <c r="B65" s="178" t="s">
        <v>219</v>
      </c>
      <c r="C65" s="186" t="s">
        <v>220</v>
      </c>
      <c r="D65" s="179" t="s">
        <v>221</v>
      </c>
      <c r="E65" s="180">
        <v>1</v>
      </c>
      <c r="F65" s="181"/>
      <c r="G65" s="182">
        <f t="shared" si="7"/>
        <v>0</v>
      </c>
      <c r="H65" s="181"/>
      <c r="I65" s="182">
        <f t="shared" si="8"/>
        <v>0</v>
      </c>
      <c r="J65" s="181"/>
      <c r="K65" s="182">
        <f t="shared" si="9"/>
        <v>0</v>
      </c>
      <c r="L65" s="182">
        <v>21</v>
      </c>
      <c r="M65" s="182">
        <f t="shared" si="10"/>
        <v>0</v>
      </c>
      <c r="N65" s="180">
        <v>0</v>
      </c>
      <c r="O65" s="180">
        <f t="shared" si="11"/>
        <v>0</v>
      </c>
      <c r="P65" s="180">
        <v>0</v>
      </c>
      <c r="Q65" s="180">
        <f t="shared" si="12"/>
        <v>0</v>
      </c>
      <c r="R65" s="182"/>
      <c r="S65" s="182" t="s">
        <v>136</v>
      </c>
      <c r="T65" s="183" t="s">
        <v>222</v>
      </c>
      <c r="U65" s="161">
        <v>0</v>
      </c>
      <c r="V65" s="161">
        <f t="shared" si="13"/>
        <v>0</v>
      </c>
      <c r="W65" s="161"/>
      <c r="X65" s="161" t="s">
        <v>213</v>
      </c>
      <c r="Y65" s="161" t="s">
        <v>115</v>
      </c>
      <c r="Z65" s="151"/>
      <c r="AA65" s="151"/>
      <c r="AB65" s="151"/>
      <c r="AC65" s="151"/>
      <c r="AD65" s="151"/>
      <c r="AE65" s="151"/>
      <c r="AF65" s="151"/>
      <c r="AG65" s="151" t="s">
        <v>214</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77">
        <v>42</v>
      </c>
      <c r="B66" s="178" t="s">
        <v>223</v>
      </c>
      <c r="C66" s="186" t="s">
        <v>224</v>
      </c>
      <c r="D66" s="179" t="s">
        <v>212</v>
      </c>
      <c r="E66" s="180">
        <v>10</v>
      </c>
      <c r="F66" s="181"/>
      <c r="G66" s="182">
        <f t="shared" si="7"/>
        <v>0</v>
      </c>
      <c r="H66" s="181"/>
      <c r="I66" s="182">
        <f t="shared" si="8"/>
        <v>0</v>
      </c>
      <c r="J66" s="181"/>
      <c r="K66" s="182">
        <f t="shared" si="9"/>
        <v>0</v>
      </c>
      <c r="L66" s="182">
        <v>21</v>
      </c>
      <c r="M66" s="182">
        <f t="shared" si="10"/>
        <v>0</v>
      </c>
      <c r="N66" s="180">
        <v>0</v>
      </c>
      <c r="O66" s="180">
        <f t="shared" si="11"/>
        <v>0</v>
      </c>
      <c r="P66" s="180">
        <v>0</v>
      </c>
      <c r="Q66" s="180">
        <f t="shared" si="12"/>
        <v>0</v>
      </c>
      <c r="R66" s="182"/>
      <c r="S66" s="182" t="s">
        <v>136</v>
      </c>
      <c r="T66" s="183" t="s">
        <v>137</v>
      </c>
      <c r="U66" s="161">
        <v>0</v>
      </c>
      <c r="V66" s="161">
        <f t="shared" si="13"/>
        <v>0</v>
      </c>
      <c r="W66" s="161"/>
      <c r="X66" s="161" t="s">
        <v>213</v>
      </c>
      <c r="Y66" s="161" t="s">
        <v>115</v>
      </c>
      <c r="Z66" s="151"/>
      <c r="AA66" s="151"/>
      <c r="AB66" s="151"/>
      <c r="AC66" s="151"/>
      <c r="AD66" s="151"/>
      <c r="AE66" s="151"/>
      <c r="AF66" s="151"/>
      <c r="AG66" s="151" t="s">
        <v>214</v>
      </c>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77">
        <v>43</v>
      </c>
      <c r="B67" s="178" t="s">
        <v>225</v>
      </c>
      <c r="C67" s="186" t="s">
        <v>226</v>
      </c>
      <c r="D67" s="179" t="s">
        <v>212</v>
      </c>
      <c r="E67" s="180">
        <v>8</v>
      </c>
      <c r="F67" s="181"/>
      <c r="G67" s="182">
        <f t="shared" si="7"/>
        <v>0</v>
      </c>
      <c r="H67" s="181"/>
      <c r="I67" s="182">
        <f t="shared" si="8"/>
        <v>0</v>
      </c>
      <c r="J67" s="181"/>
      <c r="K67" s="182">
        <f t="shared" si="9"/>
        <v>0</v>
      </c>
      <c r="L67" s="182">
        <v>21</v>
      </c>
      <c r="M67" s="182">
        <f t="shared" si="10"/>
        <v>0</v>
      </c>
      <c r="N67" s="180">
        <v>0</v>
      </c>
      <c r="O67" s="180">
        <f t="shared" si="11"/>
        <v>0</v>
      </c>
      <c r="P67" s="180">
        <v>0</v>
      </c>
      <c r="Q67" s="180">
        <f t="shared" si="12"/>
        <v>0</v>
      </c>
      <c r="R67" s="182"/>
      <c r="S67" s="182" t="s">
        <v>136</v>
      </c>
      <c r="T67" s="183" t="s">
        <v>137</v>
      </c>
      <c r="U67" s="161">
        <v>0</v>
      </c>
      <c r="V67" s="161">
        <f t="shared" si="13"/>
        <v>0</v>
      </c>
      <c r="W67" s="161"/>
      <c r="X67" s="161" t="s">
        <v>213</v>
      </c>
      <c r="Y67" s="161" t="s">
        <v>115</v>
      </c>
      <c r="Z67" s="151"/>
      <c r="AA67" s="151"/>
      <c r="AB67" s="151"/>
      <c r="AC67" s="151"/>
      <c r="AD67" s="151"/>
      <c r="AE67" s="151"/>
      <c r="AF67" s="151"/>
      <c r="AG67" s="151" t="s">
        <v>214</v>
      </c>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77">
        <v>44</v>
      </c>
      <c r="B68" s="178" t="s">
        <v>227</v>
      </c>
      <c r="C68" s="186" t="s">
        <v>228</v>
      </c>
      <c r="D68" s="179" t="s">
        <v>212</v>
      </c>
      <c r="E68" s="180">
        <v>8</v>
      </c>
      <c r="F68" s="181"/>
      <c r="G68" s="182">
        <f t="shared" si="7"/>
        <v>0</v>
      </c>
      <c r="H68" s="181"/>
      <c r="I68" s="182">
        <f t="shared" si="8"/>
        <v>0</v>
      </c>
      <c r="J68" s="181"/>
      <c r="K68" s="182">
        <f t="shared" si="9"/>
        <v>0</v>
      </c>
      <c r="L68" s="182">
        <v>21</v>
      </c>
      <c r="M68" s="182">
        <f t="shared" si="10"/>
        <v>0</v>
      </c>
      <c r="N68" s="180">
        <v>0</v>
      </c>
      <c r="O68" s="180">
        <f t="shared" si="11"/>
        <v>0</v>
      </c>
      <c r="P68" s="180">
        <v>0</v>
      </c>
      <c r="Q68" s="180">
        <f t="shared" si="12"/>
        <v>0</v>
      </c>
      <c r="R68" s="182"/>
      <c r="S68" s="182" t="s">
        <v>136</v>
      </c>
      <c r="T68" s="183" t="s">
        <v>137</v>
      </c>
      <c r="U68" s="161">
        <v>0</v>
      </c>
      <c r="V68" s="161">
        <f t="shared" si="13"/>
        <v>0</v>
      </c>
      <c r="W68" s="161"/>
      <c r="X68" s="161" t="s">
        <v>213</v>
      </c>
      <c r="Y68" s="161" t="s">
        <v>115</v>
      </c>
      <c r="Z68" s="151"/>
      <c r="AA68" s="151"/>
      <c r="AB68" s="151"/>
      <c r="AC68" s="151"/>
      <c r="AD68" s="151"/>
      <c r="AE68" s="151"/>
      <c r="AF68" s="151"/>
      <c r="AG68" s="151" t="s">
        <v>214</v>
      </c>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77">
        <v>45</v>
      </c>
      <c r="B69" s="178" t="s">
        <v>229</v>
      </c>
      <c r="C69" s="186" t="s">
        <v>230</v>
      </c>
      <c r="D69" s="179" t="s">
        <v>212</v>
      </c>
      <c r="E69" s="180">
        <v>10</v>
      </c>
      <c r="F69" s="181"/>
      <c r="G69" s="182">
        <f t="shared" si="7"/>
        <v>0</v>
      </c>
      <c r="H69" s="181"/>
      <c r="I69" s="182">
        <f t="shared" si="8"/>
        <v>0</v>
      </c>
      <c r="J69" s="181"/>
      <c r="K69" s="182">
        <f t="shared" si="9"/>
        <v>0</v>
      </c>
      <c r="L69" s="182">
        <v>21</v>
      </c>
      <c r="M69" s="182">
        <f t="shared" si="10"/>
        <v>0</v>
      </c>
      <c r="N69" s="180">
        <v>0</v>
      </c>
      <c r="O69" s="180">
        <f t="shared" si="11"/>
        <v>0</v>
      </c>
      <c r="P69" s="180">
        <v>0</v>
      </c>
      <c r="Q69" s="180">
        <f t="shared" si="12"/>
        <v>0</v>
      </c>
      <c r="R69" s="182"/>
      <c r="S69" s="182" t="s">
        <v>136</v>
      </c>
      <c r="T69" s="183" t="s">
        <v>137</v>
      </c>
      <c r="U69" s="161">
        <v>0</v>
      </c>
      <c r="V69" s="161">
        <f t="shared" si="13"/>
        <v>0</v>
      </c>
      <c r="W69" s="161"/>
      <c r="X69" s="161" t="s">
        <v>213</v>
      </c>
      <c r="Y69" s="161" t="s">
        <v>115</v>
      </c>
      <c r="Z69" s="151"/>
      <c r="AA69" s="151"/>
      <c r="AB69" s="151"/>
      <c r="AC69" s="151"/>
      <c r="AD69" s="151"/>
      <c r="AE69" s="151"/>
      <c r="AF69" s="151"/>
      <c r="AG69" s="151" t="s">
        <v>214</v>
      </c>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ht="22.5" outlineLevel="1" x14ac:dyDescent="0.2">
      <c r="A70" s="177">
        <v>46</v>
      </c>
      <c r="B70" s="178" t="s">
        <v>231</v>
      </c>
      <c r="C70" s="186" t="s">
        <v>232</v>
      </c>
      <c r="D70" s="179" t="s">
        <v>221</v>
      </c>
      <c r="E70" s="180">
        <v>1</v>
      </c>
      <c r="F70" s="181"/>
      <c r="G70" s="182">
        <f t="shared" si="7"/>
        <v>0</v>
      </c>
      <c r="H70" s="181"/>
      <c r="I70" s="182">
        <f t="shared" si="8"/>
        <v>0</v>
      </c>
      <c r="J70" s="181"/>
      <c r="K70" s="182">
        <f t="shared" si="9"/>
        <v>0</v>
      </c>
      <c r="L70" s="182">
        <v>21</v>
      </c>
      <c r="M70" s="182">
        <f t="shared" si="10"/>
        <v>0</v>
      </c>
      <c r="N70" s="180">
        <v>0</v>
      </c>
      <c r="O70" s="180">
        <f t="shared" si="11"/>
        <v>0</v>
      </c>
      <c r="P70" s="180">
        <v>0</v>
      </c>
      <c r="Q70" s="180">
        <f t="shared" si="12"/>
        <v>0</v>
      </c>
      <c r="R70" s="182"/>
      <c r="S70" s="182" t="s">
        <v>136</v>
      </c>
      <c r="T70" s="183" t="s">
        <v>222</v>
      </c>
      <c r="U70" s="161">
        <v>0</v>
      </c>
      <c r="V70" s="161">
        <f t="shared" si="13"/>
        <v>0</v>
      </c>
      <c r="W70" s="161"/>
      <c r="X70" s="161" t="s">
        <v>213</v>
      </c>
      <c r="Y70" s="161" t="s">
        <v>115</v>
      </c>
      <c r="Z70" s="151"/>
      <c r="AA70" s="151"/>
      <c r="AB70" s="151"/>
      <c r="AC70" s="151"/>
      <c r="AD70" s="151"/>
      <c r="AE70" s="151"/>
      <c r="AF70" s="151"/>
      <c r="AG70" s="151" t="s">
        <v>214</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77">
        <v>47</v>
      </c>
      <c r="B71" s="178" t="s">
        <v>233</v>
      </c>
      <c r="C71" s="186" t="s">
        <v>234</v>
      </c>
      <c r="D71" s="179" t="s">
        <v>212</v>
      </c>
      <c r="E71" s="180">
        <v>1</v>
      </c>
      <c r="F71" s="181"/>
      <c r="G71" s="182">
        <f t="shared" si="7"/>
        <v>0</v>
      </c>
      <c r="H71" s="181"/>
      <c r="I71" s="182">
        <f t="shared" si="8"/>
        <v>0</v>
      </c>
      <c r="J71" s="181"/>
      <c r="K71" s="182">
        <f t="shared" si="9"/>
        <v>0</v>
      </c>
      <c r="L71" s="182">
        <v>21</v>
      </c>
      <c r="M71" s="182">
        <f t="shared" si="10"/>
        <v>0</v>
      </c>
      <c r="N71" s="180">
        <v>0</v>
      </c>
      <c r="O71" s="180">
        <f t="shared" si="11"/>
        <v>0</v>
      </c>
      <c r="P71" s="180">
        <v>0</v>
      </c>
      <c r="Q71" s="180">
        <f t="shared" si="12"/>
        <v>0</v>
      </c>
      <c r="R71" s="182"/>
      <c r="S71" s="182" t="s">
        <v>136</v>
      </c>
      <c r="T71" s="183" t="s">
        <v>137</v>
      </c>
      <c r="U71" s="161">
        <v>0</v>
      </c>
      <c r="V71" s="161">
        <f t="shared" si="13"/>
        <v>0</v>
      </c>
      <c r="W71" s="161"/>
      <c r="X71" s="161" t="s">
        <v>213</v>
      </c>
      <c r="Y71" s="161" t="s">
        <v>115</v>
      </c>
      <c r="Z71" s="151"/>
      <c r="AA71" s="151"/>
      <c r="AB71" s="151"/>
      <c r="AC71" s="151"/>
      <c r="AD71" s="151"/>
      <c r="AE71" s="151"/>
      <c r="AF71" s="151"/>
      <c r="AG71" s="151" t="s">
        <v>214</v>
      </c>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70">
        <v>48</v>
      </c>
      <c r="B72" s="171" t="s">
        <v>235</v>
      </c>
      <c r="C72" s="185" t="s">
        <v>236</v>
      </c>
      <c r="D72" s="172" t="s">
        <v>212</v>
      </c>
      <c r="E72" s="173">
        <v>10</v>
      </c>
      <c r="F72" s="174"/>
      <c r="G72" s="175">
        <f t="shared" si="7"/>
        <v>0</v>
      </c>
      <c r="H72" s="174"/>
      <c r="I72" s="175">
        <f t="shared" si="8"/>
        <v>0</v>
      </c>
      <c r="J72" s="174"/>
      <c r="K72" s="175">
        <f t="shared" si="9"/>
        <v>0</v>
      </c>
      <c r="L72" s="175">
        <v>21</v>
      </c>
      <c r="M72" s="175">
        <f t="shared" si="10"/>
        <v>0</v>
      </c>
      <c r="N72" s="173">
        <v>0</v>
      </c>
      <c r="O72" s="173">
        <f t="shared" si="11"/>
        <v>0</v>
      </c>
      <c r="P72" s="173">
        <v>0</v>
      </c>
      <c r="Q72" s="173">
        <f t="shared" si="12"/>
        <v>0</v>
      </c>
      <c r="R72" s="175"/>
      <c r="S72" s="175" t="s">
        <v>136</v>
      </c>
      <c r="T72" s="176" t="s">
        <v>137</v>
      </c>
      <c r="U72" s="161">
        <v>0</v>
      </c>
      <c r="V72" s="161">
        <f t="shared" si="13"/>
        <v>0</v>
      </c>
      <c r="W72" s="161"/>
      <c r="X72" s="161" t="s">
        <v>213</v>
      </c>
      <c r="Y72" s="161" t="s">
        <v>115</v>
      </c>
      <c r="Z72" s="151"/>
      <c r="AA72" s="151"/>
      <c r="AB72" s="151"/>
      <c r="AC72" s="151"/>
      <c r="AD72" s="151"/>
      <c r="AE72" s="151"/>
      <c r="AF72" s="151"/>
      <c r="AG72" s="151" t="s">
        <v>214</v>
      </c>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x14ac:dyDescent="0.2">
      <c r="A73" s="3"/>
      <c r="B73" s="4"/>
      <c r="C73" s="187"/>
      <c r="D73" s="6"/>
      <c r="E73" s="3"/>
      <c r="F73" s="3"/>
      <c r="G73" s="3"/>
      <c r="H73" s="3"/>
      <c r="I73" s="3"/>
      <c r="J73" s="3"/>
      <c r="K73" s="3"/>
      <c r="L73" s="3"/>
      <c r="M73" s="3"/>
      <c r="N73" s="3"/>
      <c r="O73" s="3"/>
      <c r="P73" s="3"/>
      <c r="Q73" s="3"/>
      <c r="R73" s="3"/>
      <c r="S73" s="3"/>
      <c r="T73" s="3"/>
      <c r="U73" s="3"/>
      <c r="V73" s="3"/>
      <c r="W73" s="3"/>
      <c r="X73" s="3"/>
      <c r="Y73" s="3"/>
      <c r="AE73">
        <v>12</v>
      </c>
      <c r="AF73">
        <v>21</v>
      </c>
      <c r="AG73" t="s">
        <v>93</v>
      </c>
    </row>
    <row r="74" spans="1:60" x14ac:dyDescent="0.2">
      <c r="A74" s="154"/>
      <c r="B74" s="155" t="s">
        <v>29</v>
      </c>
      <c r="C74" s="188"/>
      <c r="D74" s="156"/>
      <c r="E74" s="157"/>
      <c r="F74" s="157"/>
      <c r="G74" s="169">
        <f>G8+G15+G18+G31+G48+G52+G58+G61</f>
        <v>0</v>
      </c>
      <c r="H74" s="3"/>
      <c r="I74" s="3"/>
      <c r="J74" s="3"/>
      <c r="K74" s="3"/>
      <c r="L74" s="3"/>
      <c r="M74" s="3"/>
      <c r="N74" s="3"/>
      <c r="O74" s="3"/>
      <c r="P74" s="3"/>
      <c r="Q74" s="3"/>
      <c r="R74" s="3"/>
      <c r="S74" s="3"/>
      <c r="T74" s="3"/>
      <c r="U74" s="3"/>
      <c r="V74" s="3"/>
      <c r="W74" s="3"/>
      <c r="X74" s="3"/>
      <c r="Y74" s="3"/>
      <c r="AE74">
        <f>SUMIF(L7:L72,AE73,G7:G72)</f>
        <v>0</v>
      </c>
      <c r="AF74">
        <f>SUMIF(L7:L72,AF73,G7:G72)</f>
        <v>0</v>
      </c>
      <c r="AG74" t="s">
        <v>237</v>
      </c>
    </row>
    <row r="75" spans="1:60" x14ac:dyDescent="0.2">
      <c r="C75" s="189"/>
      <c r="D75" s="10"/>
      <c r="AG75" t="s">
        <v>238</v>
      </c>
    </row>
    <row r="76" spans="1:60" x14ac:dyDescent="0.2">
      <c r="D76" s="10"/>
    </row>
    <row r="77" spans="1:60" x14ac:dyDescent="0.2">
      <c r="D77" s="10"/>
    </row>
    <row r="78" spans="1:60" x14ac:dyDescent="0.2">
      <c r="D78" s="10"/>
    </row>
    <row r="79" spans="1:60" x14ac:dyDescent="0.2">
      <c r="D79" s="10"/>
    </row>
    <row r="80" spans="1:60"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fY7s0kLwHQjO0d8CaK7yHO+6B/MKh7E0AlG27bP8iHmt6P6oyWJN4P2CWdJQZ5KJdHSvLdj3L0sJ31MEuTIb6A==" saltValue="EFV4Sz+KlEDABSRkjpBZZg==" spinCount="100000" sheet="1" formatRows="0"/>
  <mergeCells count="13">
    <mergeCell ref="C14:G14"/>
    <mergeCell ref="A1:G1"/>
    <mergeCell ref="C2:G2"/>
    <mergeCell ref="C3:G3"/>
    <mergeCell ref="C4:G4"/>
    <mergeCell ref="C10:G10"/>
    <mergeCell ref="C60:G60"/>
    <mergeCell ref="C23:G23"/>
    <mergeCell ref="C24:G24"/>
    <mergeCell ref="C26:G26"/>
    <mergeCell ref="C27:G27"/>
    <mergeCell ref="C36:G36"/>
    <mergeCell ref="C57:G57"/>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3F77CDC9FB3644EAE3AA7CBF891D5C8" ma:contentTypeVersion="20" ma:contentTypeDescription="Vytvoří nový dokument" ma:contentTypeScope="" ma:versionID="0eb5307f17c2fce8ad613f89f77ab66c">
  <xsd:schema xmlns:xsd="http://www.w3.org/2001/XMLSchema" xmlns:xs="http://www.w3.org/2001/XMLSchema" xmlns:p="http://schemas.microsoft.com/office/2006/metadata/properties" xmlns:ns2="ecfb1982-789f-4887-b351-7581c0cdf96b" xmlns:ns3="ce41a75b-846a-4f38-8a89-351cc1b2c50b" targetNamespace="http://schemas.microsoft.com/office/2006/metadata/properties" ma:root="true" ma:fieldsID="fb7aafc04cee65fee7d62fafb88defe0" ns2:_="" ns3:_="">
    <xsd:import namespace="ecfb1982-789f-4887-b351-7581c0cdf96b"/>
    <xsd:import namespace="ce41a75b-846a-4f38-8a89-351cc1b2c5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fb1982-789f-4887-b351-7581c0cdf96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8c20e480-32d5-4607-b2d3-bec3bbfad38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e41a75b-846a-4f38-8a89-351cc1b2c50b"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9990a0ba-3fea-4986-9b79-e1a052a99238}" ma:internalName="TaxCatchAll" ma:showField="CatchAllData" ma:web="ce41a75b-846a-4f38-8a89-351cc1b2c5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792887-5008-4D14-81F8-100552C6E836}">
  <ds:schemaRefs>
    <ds:schemaRef ds:uri="http://schemas.microsoft.com/sharepoint/v3/contenttype/forms"/>
  </ds:schemaRefs>
</ds:datastoreItem>
</file>

<file path=customXml/itemProps2.xml><?xml version="1.0" encoding="utf-8"?>
<ds:datastoreItem xmlns:ds="http://schemas.openxmlformats.org/officeDocument/2006/customXml" ds:itemID="{EA4DBC0A-44D9-40B3-AB2E-848526EFB8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fb1982-789f-4887-b351-7581c0cdf96b"/>
    <ds:schemaRef ds:uri="ce41a75b-846a-4f38-8a89-351cc1b2c5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 Pol'!Názvy_tisku</vt:lpstr>
      <vt:lpstr>oadresa</vt:lpstr>
      <vt:lpstr>Stavba!Objednatel</vt:lpstr>
      <vt:lpstr>Stavba!Objekt</vt:lpstr>
      <vt:lpstr>'01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Cabal</dc:creator>
  <cp:lastModifiedBy>Aleš Palát</cp:lastModifiedBy>
  <cp:lastPrinted>2019-03-19T12:27:02Z</cp:lastPrinted>
  <dcterms:created xsi:type="dcterms:W3CDTF">2009-04-08T07:15:50Z</dcterms:created>
  <dcterms:modified xsi:type="dcterms:W3CDTF">2024-07-10T09:11:01Z</dcterms:modified>
</cp:coreProperties>
</file>